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drawings/drawing19.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65" windowWidth="18195" windowHeight="12525"/>
  </bookViews>
  <sheets>
    <sheet name="Figure 10-1" sheetId="4" r:id="rId1"/>
    <sheet name="Figure 10-2" sheetId="5" r:id="rId2"/>
    <sheet name="Figure 10-3" sheetId="6" r:id="rId3"/>
    <sheet name="Figure 10-4" sheetId="7" r:id="rId4"/>
    <sheet name="Table 10-1" sheetId="8" r:id="rId5"/>
    <sheet name="Figure 10-5 " sheetId="9" r:id="rId6"/>
    <sheet name="Table 10-2" sheetId="1" r:id="rId7"/>
    <sheet name="Table 10-3" sheetId="2" r:id="rId8"/>
    <sheet name="Figure 10-6" sheetId="10" r:id="rId9"/>
    <sheet name="Figure 10-7" sheetId="11" r:id="rId10"/>
    <sheet name="Table 10-4" sheetId="3" r:id="rId11"/>
    <sheet name="Figure 10-8" sheetId="12" r:id="rId12"/>
    <sheet name="Figure 10-9" sheetId="13" r:id="rId13"/>
    <sheet name="Table 10-5" sheetId="14" r:id="rId14"/>
    <sheet name="Table 10-6" sheetId="16" r:id="rId15"/>
    <sheet name="Table 10-7" sheetId="15" r:id="rId16"/>
    <sheet name="Figure 10-10" sheetId="17" r:id="rId17"/>
    <sheet name="Figure 10-11" sheetId="18" r:id="rId18"/>
    <sheet name="Figure 10-12" sheetId="19" r:id="rId19"/>
    <sheet name="Figure 10-13" sheetId="20" r:id="rId20"/>
    <sheet name="Figure 10-14" sheetId="21" r:id="rId21"/>
    <sheet name="Figure 10-15" sheetId="22" r:id="rId22"/>
    <sheet name="Figure 10-16" sheetId="23" r:id="rId23"/>
    <sheet name="Figure 10-17" sheetId="24" r:id="rId24"/>
    <sheet name="Figure 10-18" sheetId="25" r:id="rId25"/>
    <sheet name="Figure 10-19" sheetId="26" r:id="rId26"/>
    <sheet name="Figure 10-20" sheetId="27" r:id="rId27"/>
  </sheets>
  <definedNames>
    <definedName name="_xlnm.Print_Area" localSheetId="5">'Figure 10-5 '!#REF!</definedName>
  </definedNames>
  <calcPr calcId="145621"/>
</workbook>
</file>

<file path=xl/calcChain.xml><?xml version="1.0" encoding="utf-8"?>
<calcChain xmlns="http://schemas.openxmlformats.org/spreadsheetml/2006/main">
  <c r="C5" i="26" l="1"/>
  <c r="D5" i="26"/>
  <c r="E5" i="26"/>
  <c r="F5" i="26"/>
  <c r="G5" i="26"/>
  <c r="H5" i="26"/>
  <c r="I5" i="26"/>
  <c r="C6" i="26"/>
  <c r="D6" i="26"/>
  <c r="E6" i="26"/>
  <c r="F6" i="26"/>
  <c r="G6" i="26"/>
  <c r="H6" i="26"/>
  <c r="I6" i="26"/>
  <c r="C7" i="26"/>
  <c r="D7" i="26"/>
  <c r="E7" i="26"/>
  <c r="F7" i="26"/>
  <c r="G7" i="26"/>
  <c r="H7" i="26"/>
  <c r="I7" i="26"/>
  <c r="C8" i="26"/>
  <c r="D8" i="26"/>
  <c r="E8" i="26"/>
  <c r="F8" i="26"/>
  <c r="G8" i="26"/>
  <c r="H8" i="26"/>
  <c r="I8" i="26"/>
  <c r="C9" i="26"/>
  <c r="D9" i="26"/>
  <c r="E9" i="26"/>
  <c r="F9" i="26"/>
  <c r="G9" i="26"/>
  <c r="H9" i="26"/>
  <c r="I9" i="26"/>
  <c r="C10" i="26"/>
  <c r="D10" i="26"/>
  <c r="E10" i="26"/>
  <c r="F10" i="26"/>
  <c r="G10" i="26"/>
  <c r="H10" i="26"/>
  <c r="I10" i="26"/>
  <c r="C11" i="26"/>
  <c r="D11" i="26"/>
  <c r="E11" i="26"/>
  <c r="F11" i="26"/>
  <c r="G11" i="26"/>
  <c r="H11" i="26"/>
  <c r="I11" i="26"/>
  <c r="I38" i="24"/>
  <c r="I39" i="24"/>
  <c r="J16" i="10" l="1"/>
  <c r="I16" i="10"/>
  <c r="H16" i="10"/>
  <c r="G16" i="10"/>
  <c r="I13" i="8"/>
  <c r="I12" i="8"/>
  <c r="I11" i="8"/>
  <c r="I10" i="8"/>
  <c r="I9" i="8"/>
  <c r="I8" i="8"/>
  <c r="I7" i="8"/>
  <c r="I6" i="8"/>
  <c r="I5" i="8"/>
  <c r="I4" i="8"/>
  <c r="G13" i="8"/>
  <c r="G12" i="8"/>
  <c r="G11" i="8"/>
  <c r="G10" i="8"/>
  <c r="G9" i="8"/>
  <c r="G8" i="8"/>
  <c r="G7" i="8"/>
  <c r="G6" i="8"/>
  <c r="G5" i="8"/>
  <c r="G4" i="8"/>
  <c r="E13" i="8"/>
  <c r="E12" i="8"/>
  <c r="E11" i="8"/>
  <c r="E10" i="8"/>
  <c r="E9" i="8"/>
  <c r="E8" i="8"/>
  <c r="E7" i="8"/>
  <c r="E6" i="8"/>
  <c r="E5" i="8"/>
  <c r="E4" i="8"/>
  <c r="C13" i="8"/>
  <c r="C12" i="8"/>
  <c r="C11" i="8"/>
  <c r="C10" i="8"/>
  <c r="C9" i="8"/>
  <c r="C8" i="8"/>
  <c r="C7" i="8"/>
  <c r="C6" i="8"/>
  <c r="C5" i="8"/>
  <c r="C4" i="8"/>
  <c r="I39" i="25"/>
  <c r="H39" i="25"/>
  <c r="G39" i="25"/>
  <c r="F39" i="25"/>
  <c r="E39" i="25"/>
  <c r="D39" i="25"/>
  <c r="C39" i="25"/>
  <c r="B39" i="25"/>
  <c r="I38" i="25"/>
  <c r="H38" i="25"/>
  <c r="G38" i="25"/>
  <c r="F38" i="25"/>
  <c r="E38" i="25"/>
  <c r="D38" i="25"/>
  <c r="C38" i="25"/>
  <c r="B38" i="25"/>
  <c r="H39" i="24"/>
  <c r="G39" i="24"/>
  <c r="F39" i="24"/>
  <c r="E39" i="24"/>
  <c r="D39" i="24"/>
  <c r="C39" i="24"/>
  <c r="B39" i="24"/>
  <c r="H38" i="24"/>
  <c r="G38" i="24"/>
  <c r="F38" i="24"/>
  <c r="E38" i="24"/>
  <c r="D38" i="24"/>
  <c r="C38" i="24"/>
  <c r="B38" i="24"/>
  <c r="H39" i="23"/>
  <c r="G39" i="23"/>
  <c r="F39" i="23"/>
  <c r="E39" i="23"/>
  <c r="D39" i="23"/>
  <c r="C39" i="23"/>
  <c r="B39" i="23"/>
  <c r="H38" i="23"/>
  <c r="G38" i="23"/>
  <c r="F38" i="23"/>
  <c r="E38" i="23"/>
  <c r="D38" i="23"/>
  <c r="C38" i="23"/>
  <c r="B38" i="23"/>
  <c r="G32" i="22"/>
  <c r="F32" i="22"/>
  <c r="E32" i="22"/>
  <c r="D32" i="22"/>
  <c r="C32" i="22"/>
  <c r="B32" i="22"/>
  <c r="G31" i="22"/>
  <c r="F31" i="22"/>
  <c r="E31" i="22"/>
  <c r="D31" i="22"/>
  <c r="C31" i="22"/>
  <c r="B31" i="22"/>
  <c r="G30" i="22"/>
  <c r="F30" i="22"/>
  <c r="E30" i="22"/>
  <c r="D30" i="22"/>
  <c r="C30" i="22"/>
  <c r="B30" i="22"/>
  <c r="G29" i="22"/>
  <c r="F29" i="22"/>
  <c r="E29" i="22"/>
  <c r="D29" i="22"/>
  <c r="C29" i="22"/>
  <c r="B29" i="22"/>
  <c r="G28" i="22"/>
  <c r="F28" i="22"/>
  <c r="E28" i="22"/>
  <c r="D28" i="22"/>
  <c r="C28" i="22"/>
  <c r="B28" i="22"/>
  <c r="G27" i="22"/>
  <c r="F27" i="22"/>
  <c r="E27" i="22"/>
  <c r="D27" i="22"/>
  <c r="C27" i="22"/>
  <c r="B27" i="22"/>
  <c r="G26" i="22"/>
  <c r="F26" i="22"/>
  <c r="E26" i="22"/>
  <c r="D26" i="22"/>
  <c r="C26" i="22"/>
  <c r="B26" i="22"/>
  <c r="G24" i="22"/>
  <c r="F24" i="22"/>
  <c r="E24" i="22"/>
  <c r="D24" i="22"/>
  <c r="C24" i="22"/>
  <c r="B24" i="22"/>
  <c r="G23" i="22"/>
  <c r="F23" i="22"/>
  <c r="E23" i="22"/>
  <c r="D23" i="22"/>
  <c r="C23" i="22"/>
  <c r="B23" i="22"/>
  <c r="G22" i="22"/>
  <c r="F22" i="22"/>
  <c r="E22" i="22"/>
  <c r="D22" i="22"/>
  <c r="C22" i="22"/>
  <c r="B22" i="22"/>
  <c r="Q12" i="22"/>
  <c r="P12" i="22"/>
  <c r="O12" i="22"/>
  <c r="N12" i="22"/>
  <c r="M12" i="22"/>
  <c r="E25" i="22" s="1"/>
  <c r="L12" i="22"/>
  <c r="K12" i="22"/>
  <c r="J12" i="22"/>
  <c r="I12" i="22"/>
  <c r="H12" i="22"/>
  <c r="G12" i="22"/>
  <c r="F12" i="22"/>
  <c r="E12" i="22"/>
  <c r="D12" i="22"/>
  <c r="C12" i="22"/>
  <c r="B12" i="22"/>
  <c r="Q31" i="21"/>
  <c r="P31" i="21"/>
  <c r="O31" i="21"/>
  <c r="N31" i="21"/>
  <c r="M31" i="21"/>
  <c r="L31" i="21"/>
  <c r="K31" i="21"/>
  <c r="J31" i="21"/>
  <c r="I31" i="21"/>
  <c r="H31" i="21"/>
  <c r="G31" i="21"/>
  <c r="F31" i="21"/>
  <c r="E31" i="21"/>
  <c r="D31" i="21"/>
  <c r="C31" i="21"/>
  <c r="B31" i="21"/>
  <c r="Q15" i="21"/>
  <c r="P15" i="21"/>
  <c r="O15" i="21"/>
  <c r="N15" i="21"/>
  <c r="M15" i="21"/>
  <c r="L15" i="21"/>
  <c r="K15" i="21"/>
  <c r="J15" i="21"/>
  <c r="I15" i="21"/>
  <c r="H15" i="21"/>
  <c r="G15" i="21"/>
  <c r="F15" i="21"/>
  <c r="E15" i="21"/>
  <c r="D15" i="21"/>
  <c r="C15" i="21"/>
  <c r="B15" i="21"/>
  <c r="J12" i="7"/>
  <c r="J11" i="7"/>
  <c r="J10" i="7"/>
  <c r="J9" i="7"/>
  <c r="J8" i="7"/>
  <c r="J7" i="7"/>
  <c r="J6" i="7"/>
  <c r="J5" i="7"/>
  <c r="J4" i="7"/>
  <c r="J3" i="7"/>
  <c r="B25" i="22" l="1"/>
  <c r="C25" i="22"/>
  <c r="F25" i="22"/>
  <c r="G25" i="22"/>
  <c r="H22" i="22"/>
  <c r="H23" i="22"/>
  <c r="H24" i="22"/>
  <c r="H26" i="22"/>
  <c r="H27" i="22"/>
  <c r="F40" i="22" s="1"/>
  <c r="H28" i="22"/>
  <c r="H29" i="22"/>
  <c r="F42" i="22" s="1"/>
  <c r="H30" i="22"/>
  <c r="H31" i="22"/>
  <c r="F44" i="22" s="1"/>
  <c r="H32" i="22"/>
  <c r="D25" i="22"/>
  <c r="D40" i="22"/>
  <c r="D42" i="22"/>
  <c r="C40" i="22"/>
  <c r="G40" i="22"/>
  <c r="E42" i="22"/>
  <c r="C44" i="22"/>
  <c r="G44" i="22"/>
  <c r="B42" i="22"/>
  <c r="D44" i="22" l="1"/>
  <c r="H25" i="22"/>
  <c r="G38" i="22" s="1"/>
  <c r="B44" i="22"/>
  <c r="B40" i="22"/>
  <c r="E44" i="22"/>
  <c r="G42" i="22"/>
  <c r="C42" i="22"/>
  <c r="E40" i="22"/>
  <c r="C38" i="22"/>
  <c r="G45" i="22"/>
  <c r="C45" i="22"/>
  <c r="G43" i="22"/>
  <c r="C43" i="22"/>
  <c r="G41" i="22"/>
  <c r="C41" i="22"/>
  <c r="G39" i="22"/>
  <c r="C39" i="22"/>
  <c r="E37" i="22"/>
  <c r="F36" i="22"/>
  <c r="B36" i="22"/>
  <c r="D35" i="22"/>
  <c r="F45" i="22"/>
  <c r="B45" i="22"/>
  <c r="D43" i="22"/>
  <c r="F41" i="22"/>
  <c r="B41" i="22"/>
  <c r="D39" i="22"/>
  <c r="F37" i="22"/>
  <c r="B37" i="22"/>
  <c r="E36" i="22"/>
  <c r="G35" i="22"/>
  <c r="C35" i="22"/>
  <c r="F38" i="22"/>
  <c r="E45" i="22"/>
  <c r="E43" i="22"/>
  <c r="E41" i="22"/>
  <c r="E39" i="22"/>
  <c r="G37" i="22"/>
  <c r="C37" i="22"/>
  <c r="D36" i="22"/>
  <c r="F35" i="22"/>
  <c r="B35" i="22"/>
  <c r="D45" i="22"/>
  <c r="F43" i="22"/>
  <c r="B43" i="22"/>
  <c r="D41" i="22"/>
  <c r="F39" i="22"/>
  <c r="B39" i="22"/>
  <c r="D37" i="22"/>
  <c r="G36" i="22"/>
  <c r="C36" i="22"/>
  <c r="E35" i="22"/>
  <c r="E38" i="22" l="1"/>
  <c r="B38" i="22"/>
  <c r="D38" i="22"/>
</calcChain>
</file>

<file path=xl/sharedStrings.xml><?xml version="1.0" encoding="utf-8"?>
<sst xmlns="http://schemas.openxmlformats.org/spreadsheetml/2006/main" count="869" uniqueCount="323">
  <si>
    <t>CENSUS SF2</t>
  </si>
  <si>
    <t>1960</t>
  </si>
  <si>
    <t>1970</t>
  </si>
  <si>
    <t>1980</t>
  </si>
  <si>
    <t>1990</t>
  </si>
  <si>
    <t>2000</t>
  </si>
  <si>
    <t xml:space="preserve">no taxi in transit </t>
  </si>
  <si>
    <t xml:space="preserve">2010 </t>
  </si>
  <si>
    <t>NUMBER</t>
  </si>
  <si>
    <t>PERCENT</t>
  </si>
  <si>
    <t>TOTAL WORKERS</t>
  </si>
  <si>
    <t>DRIVE ALONE</t>
  </si>
  <si>
    <t>CARPOOL</t>
  </si>
  <si>
    <t xml:space="preserve">TRANSIT </t>
  </si>
  <si>
    <t>TAXI</t>
  </si>
  <si>
    <t>MOTORCYCLE</t>
  </si>
  <si>
    <t>BICYCLE</t>
  </si>
  <si>
    <t>OTHER</t>
  </si>
  <si>
    <t>WALKED ONLY</t>
  </si>
  <si>
    <t>WORK AT HOME</t>
  </si>
  <si>
    <t>2010</t>
  </si>
  <si>
    <t>Private vehicle</t>
  </si>
  <si>
    <t>Public transit</t>
  </si>
  <si>
    <t>Walk/home</t>
  </si>
  <si>
    <t>Figure 10-1  Long Term Commuting Trend</t>
  </si>
  <si>
    <t>Figure 10-2  Private Vehicle Mode Share Trend</t>
  </si>
  <si>
    <t>Total workers</t>
  </si>
  <si>
    <t>Drive alone</t>
  </si>
  <si>
    <t>Carpool</t>
  </si>
  <si>
    <t>Transit</t>
  </si>
  <si>
    <t>Taxi</t>
  </si>
  <si>
    <t>Motorcycle</t>
  </si>
  <si>
    <t>Bicycle</t>
  </si>
  <si>
    <t>Other</t>
  </si>
  <si>
    <t>Walk only</t>
  </si>
  <si>
    <t>Work at home</t>
  </si>
  <si>
    <t>Figure 10-3  Detailed Mode Use Share Trend  (Private Vehicles excluded)</t>
  </si>
  <si>
    <t>Net change 2000-2010</t>
  </si>
  <si>
    <t>Figure 10-4 Net Change in Workers 2000-2010</t>
  </si>
  <si>
    <t>United States</t>
  </si>
  <si>
    <t>Total:</t>
  </si>
  <si>
    <t>Car, truck, or van:</t>
  </si>
  <si>
    <t>Drove alone</t>
  </si>
  <si>
    <t>%</t>
  </si>
  <si>
    <t>Carpooled</t>
  </si>
  <si>
    <t>Public transportation:</t>
  </si>
  <si>
    <t>Bus or trolley bus</t>
  </si>
  <si>
    <t xml:space="preserve">Streetcar or trolley car  </t>
  </si>
  <si>
    <t>Subway or elevated</t>
  </si>
  <si>
    <t>Railroad</t>
  </si>
  <si>
    <t>Ferryboat</t>
  </si>
  <si>
    <t>Taxicab</t>
  </si>
  <si>
    <t>Walked</t>
  </si>
  <si>
    <t>Other means</t>
  </si>
  <si>
    <t>Worked at home</t>
  </si>
  <si>
    <t>Carpooled:</t>
  </si>
  <si>
    <t>Two-person carpool</t>
  </si>
  <si>
    <t>Three-person carpool</t>
  </si>
  <si>
    <t>Four-person carpool</t>
  </si>
  <si>
    <t>5+-person carpool</t>
  </si>
  <si>
    <t>Public transportation (excluding taxicab):</t>
  </si>
  <si>
    <t>Streetcar or trolley car</t>
  </si>
  <si>
    <t>Figure 10-5 Multi-Decade Commuting Trend by Mode (SOV excluded)</t>
  </si>
  <si>
    <t>Northeast</t>
  </si>
  <si>
    <t>Midwest</t>
  </si>
  <si>
    <t>South</t>
  </si>
  <si>
    <t>West</t>
  </si>
  <si>
    <t>Streetcar or trolley car (público in Puerto Rico)</t>
  </si>
  <si>
    <t xml:space="preserve">Midwest </t>
  </si>
  <si>
    <t>Taxicab, motorcycle, or other means</t>
  </si>
  <si>
    <t>revised format</t>
  </si>
  <si>
    <t xml:space="preserve">Northeast </t>
  </si>
  <si>
    <t xml:space="preserve">South </t>
  </si>
  <si>
    <t xml:space="preserve">West </t>
  </si>
  <si>
    <t>Taxi, motorcycle, other means</t>
  </si>
  <si>
    <t>net chg 2000-2010</t>
  </si>
  <si>
    <t>Workers</t>
  </si>
  <si>
    <t xml:space="preserve">Public transportation </t>
  </si>
  <si>
    <t>Figure 10-9 Modal Share by Age</t>
  </si>
  <si>
    <t>Age</t>
  </si>
  <si>
    <t>16-24</t>
  </si>
  <si>
    <t>25-34</t>
  </si>
  <si>
    <t>35-44</t>
  </si>
  <si>
    <t>45-54</t>
  </si>
  <si>
    <t>55-64</t>
  </si>
  <si>
    <t>65-74</t>
  </si>
  <si>
    <t>75+</t>
  </si>
  <si>
    <t>Car Truck or Van</t>
  </si>
  <si>
    <t xml:space="preserve">Carpool </t>
  </si>
  <si>
    <t xml:space="preserve">Transit </t>
  </si>
  <si>
    <t>bus or trolley bus</t>
  </si>
  <si>
    <t>Streetcar or Trollley car</t>
  </si>
  <si>
    <t>Subway or Elevated</t>
  </si>
  <si>
    <t>walked</t>
  </si>
  <si>
    <t>worked at home</t>
  </si>
  <si>
    <t>Other method</t>
  </si>
  <si>
    <t>Total</t>
  </si>
  <si>
    <t>Mode</t>
  </si>
  <si>
    <t>Main work years group 35-54</t>
  </si>
  <si>
    <t>Aging out Boomers 55+</t>
  </si>
  <si>
    <t>All</t>
  </si>
  <si>
    <t>Initial work group 16-34</t>
  </si>
  <si>
    <t>47.0 million</t>
  </si>
  <si>
    <t>63.1 million</t>
  </si>
  <si>
    <t>27.0 million</t>
  </si>
  <si>
    <t xml:space="preserve">137 million </t>
  </si>
  <si>
    <t>JWTR(Transportation to work)</t>
  </si>
  <si>
    <t>Frequency</t>
  </si>
  <si>
    <t>Hispanic</t>
  </si>
  <si>
    <t>Walk</t>
  </si>
  <si>
    <t>Figure 10-10 Racial and Ethnic Composition of Mode Usage for Commuting</t>
  </si>
  <si>
    <t>Total %</t>
  </si>
  <si>
    <t>Total Workers</t>
  </si>
  <si>
    <t>Table of JWTR by Year of Entry</t>
  </si>
  <si>
    <t>Year of Entry</t>
  </si>
  <si>
    <t>Before 1980</t>
  </si>
  <si>
    <t>1980-1984</t>
  </si>
  <si>
    <t>1985-1989</t>
  </si>
  <si>
    <t>1990-1994</t>
  </si>
  <si>
    <t>1995-1999</t>
  </si>
  <si>
    <t>2000-2004</t>
  </si>
  <si>
    <t>2005-2010</t>
  </si>
  <si>
    <t>Born in US</t>
  </si>
  <si>
    <t>Total Immigrants</t>
  </si>
  <si>
    <t>Drive Alone</t>
  </si>
  <si>
    <t>Figure 10-11 Distribution of Immigrant Commuters by Year of Arrival</t>
  </si>
  <si>
    <t>Public Transit</t>
  </si>
  <si>
    <t>Work at Home</t>
  </si>
  <si>
    <t>Other Method</t>
  </si>
  <si>
    <t>Figure 10-13 Commuting Mode Share by Immigrant Status</t>
  </si>
  <si>
    <t xml:space="preserve">ALL </t>
  </si>
  <si>
    <t xml:space="preserve">carpool </t>
  </si>
  <si>
    <t>Figure 10-12 Trend in Mode Use with Time in America</t>
  </si>
  <si>
    <t>Table of JWTR by income</t>
  </si>
  <si>
    <t>income</t>
  </si>
  <si>
    <t>&lt;10,000</t>
  </si>
  <si>
    <t>10,000-15,000</t>
  </si>
  <si>
    <t>15,000-20,000</t>
  </si>
  <si>
    <t>20,000-25,000</t>
  </si>
  <si>
    <t>25,000-30,000</t>
  </si>
  <si>
    <t>30,000-35,000</t>
  </si>
  <si>
    <t>35,000-40,000</t>
  </si>
  <si>
    <t>40,000-45,000</t>
  </si>
  <si>
    <t>45,000-50,000</t>
  </si>
  <si>
    <t>50,000-60,000</t>
  </si>
  <si>
    <t>60,000-75,000</t>
  </si>
  <si>
    <t>75,000-100,000</t>
  </si>
  <si>
    <t>100,000-125,000</t>
  </si>
  <si>
    <t>125,000-150,000</t>
  </si>
  <si>
    <t>150,000-200,000</t>
  </si>
  <si>
    <t>&gt;200,000</t>
  </si>
  <si>
    <t>Table of JWRIP by income</t>
  </si>
  <si>
    <t>JWRIP(PUMS Total riders)</t>
  </si>
  <si>
    <t xml:space="preserve"> 2-person carpool</t>
  </si>
  <si>
    <t>3-person carpool</t>
  </si>
  <si>
    <t>4 person carpool</t>
  </si>
  <si>
    <t xml:space="preserve"> 5-person carpool</t>
  </si>
  <si>
    <t xml:space="preserve"> 6-person carpool</t>
  </si>
  <si>
    <t xml:space="preserve"> 7-person carpool</t>
  </si>
  <si>
    <t>In 8-person carpool</t>
  </si>
  <si>
    <t>In 9-person carpool</t>
  </si>
  <si>
    <t xml:space="preserve">In 10-person + carpool </t>
  </si>
  <si>
    <t xml:space="preserve">3 and over carpool </t>
  </si>
  <si>
    <t>Figure 10 -14 Mode Use by Household Income of Worker</t>
  </si>
  <si>
    <t>0-25,000</t>
  </si>
  <si>
    <t>25,000-50,000</t>
  </si>
  <si>
    <t>50,000-75,000</t>
  </si>
  <si>
    <t>100,000 - 150,000</t>
  </si>
  <si>
    <t>150,000+</t>
  </si>
  <si>
    <t xml:space="preserve">all </t>
  </si>
  <si>
    <t>Figure 10 -15 Modal Composition by Income Group</t>
  </si>
  <si>
    <t>$0-$25,000</t>
  </si>
  <si>
    <t>$25,000-$50,000</t>
  </si>
  <si>
    <t>$50,000-$75,000</t>
  </si>
  <si>
    <t>$75,000-$100,000</t>
  </si>
  <si>
    <t>$100,000 - $150,000</t>
  </si>
  <si>
    <t>$150,000+</t>
  </si>
  <si>
    <t>Table of JWTR by VEH</t>
  </si>
  <si>
    <t>VEH(Number of vehicles)</t>
  </si>
  <si>
    <t>Streetcar or Trolley car</t>
  </si>
  <si>
    <t>Frequency Missing = 173669413</t>
  </si>
  <si>
    <t>Table of JWRIP by VEH</t>
  </si>
  <si>
    <t>01 .Drove alone</t>
  </si>
  <si>
    <t>02 .In 2-person carpool</t>
  </si>
  <si>
    <t>03 .In 3-person carpool</t>
  </si>
  <si>
    <t>04 .In 4-person carpool</t>
  </si>
  <si>
    <t>05 .In 5-person carpool</t>
  </si>
  <si>
    <t>06 .In 6-person carpool</t>
  </si>
  <si>
    <t>07 .In 7-person carpool</t>
  </si>
  <si>
    <t>08 .In 8-person carpool</t>
  </si>
  <si>
    <t>09 .In 9-person carpool</t>
  </si>
  <si>
    <t>10 .In 10-person or more carpool (Top-coded)</t>
  </si>
  <si>
    <t>Frequency Missing = 191486498</t>
  </si>
  <si>
    <t xml:space="preserve">Figure 10-17 Mode Use of Workers by Vehicles per Household  </t>
  </si>
  <si>
    <t>0 Vehicles</t>
  </si>
  <si>
    <t>2 Vehicles</t>
  </si>
  <si>
    <t>3 Vehicles</t>
  </si>
  <si>
    <t>4 Vehicles</t>
  </si>
  <si>
    <t>5 Vehicles</t>
  </si>
  <si>
    <t>6 Or more Vehicles</t>
  </si>
  <si>
    <t xml:space="preserve">Drove Alone </t>
  </si>
  <si>
    <t>in 2 Carpool</t>
  </si>
  <si>
    <t>in 3+ Carpool</t>
  </si>
  <si>
    <t xml:space="preserve">Transit  </t>
  </si>
  <si>
    <t>Figure 10 -18 Mode Use by Workers in Zero Vehicle Households</t>
  </si>
  <si>
    <t>All I could</t>
  </si>
  <si>
    <t>B08124: MEANS OF TRANSPORTATION TO WORK BY OCCUPATION - Universe: Workers 16 years and over</t>
  </si>
  <si>
    <t>2010 American Community Survey 1-Year Estimates</t>
  </si>
  <si>
    <t/>
  </si>
  <si>
    <t xml:space="preserve">Other </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</si>
  <si>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</si>
  <si>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</si>
  <si>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</si>
  <si>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</si>
  <si>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</si>
  <si>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 xml:space="preserve">    Military specific occupations</t>
  </si>
  <si>
    <t>Figure 10-19 Mode Use by Worker Occupational Categories</t>
  </si>
  <si>
    <r>
      <rPr>
        <sz val="10"/>
        <color indexed="8"/>
        <rFont val="SansSerif"/>
      </rPr>
      <t xml:space="preserve">Source: U.S. Census Bureau, 2010 American Community Survey
</t>
    </r>
  </si>
  <si>
    <r>
      <rPr>
        <sz val="10"/>
        <color indexed="8"/>
        <rFont val="SansSerif"/>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</si>
  <si>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Workers 16 years and over</t>
  </si>
  <si>
    <t>OCCUPATION</t>
  </si>
  <si>
    <t>Management, business, science, and arts occupations</t>
  </si>
  <si>
    <t>Service occupations</t>
  </si>
  <si>
    <t>Sales and office occupations</t>
  </si>
  <si>
    <t>Natural resources, construction, and maintenance occupations</t>
  </si>
  <si>
    <t>Production, transportation, and material moving occupations</t>
  </si>
  <si>
    <t>Military specific occupations</t>
  </si>
  <si>
    <t>INDUSTRY</t>
  </si>
  <si>
    <t>Agriculture, forestry, fishing and hunting, and mining</t>
  </si>
  <si>
    <t>Construction</t>
  </si>
  <si>
    <t>Manufacturing</t>
  </si>
  <si>
    <t>Wholesale trade</t>
  </si>
  <si>
    <t>Retail trade</t>
  </si>
  <si>
    <t>Transportation and warehousing, and utilities</t>
  </si>
  <si>
    <t>Information and finance and insurance, and real estate and rental and leasing</t>
  </si>
  <si>
    <t>Professional, scientific, management, and administrative and waste management services</t>
  </si>
  <si>
    <t>Educational services, and health care and social assistance</t>
  </si>
  <si>
    <t>Arts, entertainment, and recreation, and accommodation and food services</t>
  </si>
  <si>
    <t>Other services (except public administration)</t>
  </si>
  <si>
    <t>Public administration</t>
  </si>
  <si>
    <t>Armed forces</t>
  </si>
  <si>
    <t xml:space="preserve">Other services </t>
  </si>
  <si>
    <t>NET CHANGE</t>
  </si>
  <si>
    <t>Thousands</t>
  </si>
  <si>
    <t>Percent</t>
  </si>
  <si>
    <t>Table 10-2  2009 NHTS and 2010 ACS Comparison of Usual Travel</t>
  </si>
  <si>
    <t>2009 NHTS</t>
  </si>
  <si>
    <r>
      <t>2010 ACS</t>
    </r>
    <r>
      <rPr>
        <vertAlign val="superscript"/>
        <sz val="11"/>
        <color rgb="FF000000"/>
        <rFont val="Times New Roman"/>
        <family val="1"/>
      </rPr>
      <t>*</t>
    </r>
  </si>
  <si>
    <t>Auto</t>
  </si>
  <si>
    <r>
      <t>*</t>
    </r>
    <r>
      <rPr>
        <sz val="10"/>
        <color theme="1"/>
        <rFont val="Calibri"/>
        <family val="2"/>
        <scheme val="minor"/>
      </rPr>
      <t xml:space="preserve"> </t>
    </r>
    <r>
      <rPr>
        <sz val="10"/>
        <color theme="1"/>
        <rFont val="Times New Roman"/>
        <family val="1"/>
      </rPr>
      <t>Because WAH is not included in the NHTS series, ACS 2010 has been adjusted by removing WAH from the calculation to assure valid comparison.</t>
    </r>
  </si>
  <si>
    <t>Table 10-3  Usual Versus Yesterdays’ Travel Mode, 2009 NHTS</t>
  </si>
  <si>
    <t>'Usual' Commute Mode:</t>
  </si>
  <si>
    <t>On Travel Day Percent Commuted by:</t>
  </si>
  <si>
    <t>Drove Alone</t>
  </si>
  <si>
    <t>Bike</t>
  </si>
  <si>
    <r>
      <t>Other</t>
    </r>
    <r>
      <rPr>
        <vertAlign val="superscript"/>
        <sz val="11"/>
        <color rgb="FF000000"/>
        <rFont val="Times New Roman"/>
        <family val="1"/>
      </rPr>
      <t>*</t>
    </r>
  </si>
  <si>
    <r>
      <t>*</t>
    </r>
    <r>
      <rPr>
        <sz val="11"/>
        <color theme="1"/>
        <rFont val="Times New Roman"/>
        <family val="1"/>
      </rPr>
      <t xml:space="preserve"> </t>
    </r>
    <r>
      <rPr>
        <sz val="10"/>
        <color theme="1"/>
        <rFont val="Times New Roman"/>
        <family val="1"/>
      </rPr>
      <t xml:space="preserve">Other, here, can be motorcycle, taxi, airplane, Amtrak, or school bus </t>
    </r>
  </si>
  <si>
    <t>Table 10-4 Modal Shares by Gender</t>
  </si>
  <si>
    <t> Commute Mode</t>
  </si>
  <si>
    <t xml:space="preserve">Male </t>
  </si>
  <si>
    <t>Female</t>
  </si>
  <si>
    <t>F/M ratio</t>
  </si>
  <si>
    <t>In 2-person carpool</t>
  </si>
  <si>
    <t>In 3-person carpool</t>
  </si>
  <si>
    <t>In 4-or-more-person carpool</t>
  </si>
  <si>
    <t xml:space="preserve">Streetcar or trolley car </t>
  </si>
  <si>
    <t xml:space="preserve">Taxicab, motorcycle, other </t>
  </si>
  <si>
    <t>Table 10-5 Mode Shares by Age Group</t>
  </si>
  <si>
    <t>Table 10-6  Mode Share and Changes by Mode for Young Workers, 2000 and 2010</t>
  </si>
  <si>
    <t>Change in Number of Commuters</t>
  </si>
  <si>
    <t>47.86 million</t>
  </si>
  <si>
    <t>46.99 million</t>
  </si>
  <si>
    <t>Personal vehicle</t>
  </si>
  <si>
    <t>Table 10-7 Mode Shares by Race and Ethnicity</t>
  </si>
  <si>
    <t>White, (Non- Hispanic)</t>
  </si>
  <si>
    <t>Asian (Non-Hispanic)</t>
  </si>
  <si>
    <t>Black (Non-Hispanic)</t>
  </si>
  <si>
    <t>American Indian (Non-Hispanic)</t>
  </si>
  <si>
    <t>White (Non Hispanic)</t>
  </si>
  <si>
    <t>JWTR (Transportation to work)</t>
  </si>
  <si>
    <t>1   Vehicle</t>
  </si>
  <si>
    <t xml:space="preserve">Total </t>
  </si>
  <si>
    <t>Figure 10-20  Share of Workers by Mode and  Worker Industry Categories</t>
  </si>
  <si>
    <t>2000                Initial Work   Group 16-34</t>
  </si>
  <si>
    <t>2010                Initial Work   Group 16-34</t>
  </si>
  <si>
    <t>+246,000</t>
  </si>
  <si>
    <t>+24,000</t>
  </si>
  <si>
    <t>+99,000</t>
  </si>
  <si>
    <t>+378,000</t>
  </si>
  <si>
    <t>+70,000</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</si>
  <si>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</si>
  <si>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for 2010, the 2010 Census provides the official counts of the population and housing units for the nation, states, counties, cities and towns.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</si>
  <si>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</si>
  <si>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Workers include members of the Armed Forces and civilians who were at work last week.
</t>
  </si>
  <si>
    <t xml:space="preserve">Occupation codes are 4-digit codes and are based on Standard Occupational Classification 2010.
</t>
  </si>
  <si>
    <t xml:space="preserve">While the 2010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</si>
  <si>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</si>
  <si>
    <t>Walk   (only)</t>
  </si>
  <si>
    <t>Table 10-1 Long TermModal Usage Trends</t>
  </si>
  <si>
    <t>Figure 10-6  Mode Change in Workers 2000-2010 by Census Region</t>
  </si>
  <si>
    <t>Figure 10-7  Mode Trends by Region 2000 – 2010</t>
  </si>
  <si>
    <t>Figure 10-8 Workers by Mode and Age</t>
  </si>
  <si>
    <t>work at home</t>
  </si>
  <si>
    <t>walk</t>
  </si>
  <si>
    <t xml:space="preserve"> Two-Person Carpool</t>
  </si>
  <si>
    <t xml:space="preserve">Three+-Person Carpool </t>
  </si>
  <si>
    <t>Public Transportation</t>
  </si>
  <si>
    <t xml:space="preserve">Figure 10-16  Share of Households with Workers by Vehicle Availability </t>
  </si>
  <si>
    <t>2-Person Carpool</t>
  </si>
  <si>
    <t>3+-Person Carpool</t>
  </si>
  <si>
    <t xml:space="preserve">Public Transportation  </t>
  </si>
  <si>
    <t>Other Means</t>
  </si>
  <si>
    <t xml:space="preserve">Drive Alone </t>
  </si>
  <si>
    <t>Fire</t>
  </si>
  <si>
    <t>Agriculture, Forestry, Mining</t>
  </si>
  <si>
    <t>Wholesale Trade</t>
  </si>
  <si>
    <t>Retail Trade</t>
  </si>
  <si>
    <t>Transportation, Utilities</t>
  </si>
  <si>
    <t xml:space="preserve">Professional, Scientific,  Administration </t>
  </si>
  <si>
    <t xml:space="preserve">Education and Health Care </t>
  </si>
  <si>
    <t>Arts,  Recreation, Lodging Services</t>
  </si>
  <si>
    <t>Public Administration</t>
  </si>
  <si>
    <t>Armed Forces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</si>
</sst>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font>
      <sz val="11"/>
      <color theme="1"/>
      <name val="Calibri"/>
      <family val="2"/>
      <scheme val="minor"/>
    </font>
    <font>
      <sz val="11"/>
      <color theme="1"/>
      <name val="Calibri"/>
      <family val="2"/>
      <scheme val="minor"/>
    </font>
    <font>
      <sz val="10"/>
      <name val="Arial"/>
      <family val="2"/>
    </font>
    <font>
      <b/>
      <sz val="14"/>
      <name val="Arial"/>
      <family val="2"/>
    </font>
    <font>
      <sz val="10"/>
      <color rgb="FFFF0000"/>
      <name val="Arial"/>
      <family val="2"/>
    </font>
    <font>
      <b/>
      <sz val="9.35"/>
      <color rgb="FF222222"/>
      <name val="Arial"/>
      <family val="2"/>
    </font>
    <font>
      <sz val="9.35"/>
      <color rgb="FF222222"/>
      <name val="Arial"/>
      <family val="2"/>
    </font>
    <font>
      <b/>
      <sz val="10"/>
      <name val="Arial"/>
      <family val="2"/>
    </font>
    <font>
      <sz val="10"/>
      <color rgb="FF000000"/>
      <name val="Arial"/>
      <family val="2"/>
    </font>
    <font>
      <b/>
      <sz val="11"/>
      <color theme="1"/>
      <name val="Times New Roman"/>
      <family val="1"/>
    </font>
    <font>
      <sz val="10"/>
      <name val="Arial"/>
      <family val="2"/>
    </font>
    <font>
      <sz val="8"/>
      <name val="Arial"/>
      <family val="2"/>
    </font>
    <font>
      <b/>
      <sz val="8.5"/>
      <color rgb="FF222222"/>
      <name val="Arial"/>
      <family val="2"/>
    </font>
    <font>
      <sz val="8.5"/>
      <color rgb="FF222222"/>
      <name val="Arial"/>
      <family val="2"/>
    </font>
    <font>
      <sz val="10"/>
      <color rgb="FF000000"/>
      <name val="Times New Roman"/>
      <family val="1"/>
    </font>
    <font>
      <sz val="11"/>
      <name val="Calibri"/>
      <family val="2"/>
    </font>
    <font>
      <b/>
      <sz val="11"/>
      <color rgb="FF000000"/>
      <name val="Times New Roman"/>
      <family val="1"/>
    </font>
    <font>
      <sz val="10"/>
      <color indexed="8"/>
      <name val="SansSerif"/>
    </font>
    <font>
      <b/>
      <sz val="10"/>
      <color rgb="FF000000"/>
      <name val="Arial"/>
      <family val="2"/>
    </font>
    <font>
      <sz val="11"/>
      <color theme="1"/>
      <name val="Times New Roman"/>
      <family val="1"/>
    </font>
    <font>
      <sz val="11"/>
      <color rgb="FF000000"/>
      <name val="Times New Roman"/>
      <family val="1"/>
    </font>
    <font>
      <vertAlign val="superscript"/>
      <sz val="11"/>
      <color rgb="FF000000"/>
      <name val="Times New Roman"/>
      <family val="1"/>
    </font>
    <font>
      <sz val="10"/>
      <color theme="1"/>
      <name val="Calibri"/>
      <family val="2"/>
      <scheme val="minor"/>
    </font>
    <font>
      <vertAlign val="superscript"/>
      <sz val="10"/>
      <color theme="1"/>
      <name val="Calibri"/>
      <family val="2"/>
      <scheme val="minor"/>
    </font>
    <font>
      <sz val="10"/>
      <color theme="1"/>
      <name val="Times New Roman"/>
      <family val="1"/>
    </font>
    <font>
      <vertAlign val="superscript"/>
      <sz val="11"/>
      <color theme="1"/>
      <name val="Times New Roman"/>
      <family val="1"/>
    </font>
    <font>
      <b/>
      <sz val="11"/>
      <name val="Arial"/>
      <family val="2"/>
    </font>
    <font>
      <sz val="11"/>
      <name val="Arial"/>
      <family val="2"/>
    </font>
    <font>
      <b/>
      <sz val="11"/>
      <color rgb="FF000000"/>
      <name val="Arial"/>
      <family val="2"/>
    </font>
    <font>
      <b/>
      <sz val="8"/>
      <name val="Arial"/>
      <family val="2"/>
    </font>
    <font>
      <sz val="8.5"/>
      <name val="Arial"/>
      <family val="2"/>
    </font>
    <font>
      <b/>
      <sz val="8.5"/>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rgb="FFE5E2DE"/>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FF"/>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999999"/>
      </left>
      <right style="medium">
        <color rgb="FF999999"/>
      </right>
      <top/>
      <bottom style="medium">
        <color rgb="FFFFFFFF"/>
      </bottom>
      <diagonal/>
    </border>
    <border>
      <left style="medium">
        <color rgb="FFAAAAAA"/>
      </left>
      <right style="medium">
        <color rgb="FF999999"/>
      </right>
      <top/>
      <bottom style="medium">
        <color rgb="FFFFFFF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medium">
        <color rgb="FF999999"/>
      </left>
      <right/>
      <top/>
      <bottom style="medium">
        <color rgb="FFFFFFFF"/>
      </bottom>
      <diagonal/>
    </border>
    <border>
      <left style="medium">
        <color rgb="FFAAAAAA"/>
      </left>
      <right/>
      <top/>
      <bottom style="medium">
        <color rgb="FFFFFFFF"/>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0" fontId="2" fillId="0" borderId="0"/>
    <xf numFmtId="0" fontId="10" fillId="0" borderId="0"/>
  </cellStyleXfs>
  <cellXfs count="425">
    <xf numFmtId="0" fontId="0" fillId="0" borderId="0" xfId="0"/>
    <xf numFmtId="0" fontId="2" fillId="0" borderId="0" xfId="2"/>
    <xf numFmtId="0" fontId="3" fillId="0" borderId="0" xfId="2" applyFont="1"/>
    <xf numFmtId="0" fontId="7" fillId="0" borderId="0" xfId="2" applyFont="1"/>
    <xf numFmtId="0" fontId="2" fillId="0" borderId="0" xfId="2" quotePrefix="1"/>
    <xf numFmtId="0" fontId="2" fillId="0" borderId="0" xfId="2" quotePrefix="1" applyFont="1"/>
    <xf numFmtId="10" fontId="2" fillId="0" borderId="0" xfId="2" applyNumberFormat="1"/>
    <xf numFmtId="3" fontId="2" fillId="0" borderId="0" xfId="2" applyNumberFormat="1"/>
    <xf numFmtId="0" fontId="2" fillId="0" borderId="0" xfId="2" applyFont="1"/>
    <xf numFmtId="3" fontId="2" fillId="0" borderId="0" xfId="2" applyNumberFormat="1" applyFont="1"/>
    <xf numFmtId="0" fontId="8" fillId="0" borderId="0" xfId="2" applyFont="1"/>
    <xf numFmtId="0" fontId="9" fillId="0" borderId="0" xfId="0" applyFont="1" applyAlignment="1">
      <alignment horizontal="left" vertical="center"/>
    </xf>
    <xf numFmtId="0" fontId="2" fillId="0" borderId="0" xfId="2" applyAlignment="1"/>
    <xf numFmtId="0" fontId="12" fillId="4" borderId="4" xfId="2" applyFont="1" applyFill="1" applyBorder="1" applyAlignment="1">
      <alignment horizontal="left" vertical="center" wrapText="1"/>
    </xf>
    <xf numFmtId="3" fontId="13" fillId="4" borderId="4" xfId="2" applyNumberFormat="1" applyFont="1" applyFill="1" applyBorder="1" applyAlignment="1">
      <alignment horizontal="left" wrapText="1"/>
    </xf>
    <xf numFmtId="10" fontId="2" fillId="0" borderId="0" xfId="2" applyNumberFormat="1" applyFill="1" applyBorder="1"/>
    <xf numFmtId="3" fontId="2" fillId="0" borderId="0" xfId="2" applyNumberFormat="1" applyFill="1" applyBorder="1"/>
    <xf numFmtId="3" fontId="13" fillId="4" borderId="5" xfId="2" applyNumberFormat="1" applyFont="1" applyFill="1" applyBorder="1" applyAlignment="1">
      <alignment horizontal="left" wrapText="1"/>
    </xf>
    <xf numFmtId="3" fontId="13" fillId="4" borderId="5" xfId="2" applyNumberFormat="1" applyFont="1" applyFill="1" applyBorder="1" applyAlignment="1">
      <alignment horizontal="right"/>
    </xf>
    <xf numFmtId="0" fontId="2" fillId="0" borderId="0" xfId="2" applyAlignment="1">
      <alignment horizontal="left"/>
    </xf>
    <xf numFmtId="0" fontId="2" fillId="5" borderId="0" xfId="2" applyFill="1"/>
    <xf numFmtId="0" fontId="2" fillId="0" borderId="0" xfId="2" applyFont="1" applyFill="1" applyBorder="1"/>
    <xf numFmtId="0" fontId="2" fillId="2" borderId="0" xfId="2" applyFill="1"/>
    <xf numFmtId="0" fontId="15" fillId="0" borderId="0" xfId="2" applyFont="1" applyFill="1" applyBorder="1" applyAlignment="1">
      <alignment horizontal="center" vertical="top" wrapText="1"/>
    </xf>
    <xf numFmtId="0" fontId="15" fillId="0" borderId="0" xfId="2" applyFont="1" applyFill="1" applyBorder="1" applyAlignment="1">
      <alignment vertical="top" wrapText="1"/>
    </xf>
    <xf numFmtId="0" fontId="2" fillId="0" borderId="6" xfId="2" applyBorder="1"/>
    <xf numFmtId="0" fontId="7" fillId="0" borderId="6" xfId="2" applyFont="1" applyBorder="1"/>
    <xf numFmtId="0" fontId="2" fillId="0" borderId="17" xfId="2" applyBorder="1" applyAlignment="1">
      <alignment horizontal="left" vertical="top"/>
    </xf>
    <xf numFmtId="3" fontId="2" fillId="0" borderId="6" xfId="2" applyNumberFormat="1" applyBorder="1"/>
    <xf numFmtId="0" fontId="2" fillId="0" borderId="17" xfId="2" applyBorder="1" applyAlignment="1">
      <alignment horizontal="left" vertical="top" wrapText="1"/>
    </xf>
    <xf numFmtId="3" fontId="14" fillId="0" borderId="6" xfId="2" applyNumberFormat="1" applyFont="1" applyBorder="1" applyAlignment="1">
      <alignment horizontal="right" vertical="top" wrapText="1"/>
    </xf>
    <xf numFmtId="0" fontId="14" fillId="0" borderId="6" xfId="2" applyFont="1" applyBorder="1" applyAlignment="1">
      <alignment horizontal="right" vertical="top" wrapText="1"/>
    </xf>
    <xf numFmtId="0" fontId="7" fillId="0" borderId="18" xfId="2" applyFont="1" applyBorder="1"/>
    <xf numFmtId="10" fontId="2" fillId="0" borderId="0" xfId="2" applyNumberFormat="1" applyFont="1" applyFill="1" applyBorder="1" applyAlignment="1">
      <alignment horizontal="left" vertical="top" wrapText="1"/>
    </xf>
    <xf numFmtId="0" fontId="2" fillId="0" borderId="0" xfId="2" applyFill="1"/>
    <xf numFmtId="0" fontId="2" fillId="0" borderId="0" xfId="2" applyAlignment="1">
      <alignment wrapText="1"/>
    </xf>
    <xf numFmtId="0" fontId="2" fillId="0" borderId="0" xfId="2" applyFont="1" applyAlignment="1">
      <alignment horizontal="center" wrapText="1"/>
    </xf>
    <xf numFmtId="3" fontId="2" fillId="0" borderId="0" xfId="2" applyNumberFormat="1" applyAlignment="1">
      <alignment wrapText="1"/>
    </xf>
    <xf numFmtId="0" fontId="9" fillId="0" borderId="0" xfId="0" applyFont="1" applyAlignment="1">
      <alignment horizontal="left"/>
    </xf>
    <xf numFmtId="0" fontId="10" fillId="0" borderId="0" xfId="3"/>
    <xf numFmtId="0" fontId="11" fillId="0" borderId="0" xfId="3" applyFont="1" applyAlignment="1">
      <alignment horizontal="center"/>
    </xf>
    <xf numFmtId="3" fontId="10" fillId="0" borderId="0" xfId="3" applyNumberFormat="1"/>
    <xf numFmtId="0" fontId="10" fillId="0" borderId="0" xfId="3" applyAlignment="1">
      <alignment horizontal="right"/>
    </xf>
    <xf numFmtId="0" fontId="2" fillId="0" borderId="0" xfId="2" quotePrefix="1" applyFont="1" applyFill="1"/>
    <xf numFmtId="10" fontId="2" fillId="0" borderId="0" xfId="2" applyNumberFormat="1" applyFill="1"/>
    <xf numFmtId="0" fontId="8" fillId="0" borderId="0" xfId="2" applyFont="1" applyFill="1"/>
    <xf numFmtId="3" fontId="2" fillId="0" borderId="0" xfId="2" applyNumberFormat="1" applyFill="1"/>
    <xf numFmtId="0" fontId="9" fillId="0" borderId="0" xfId="0" applyFont="1" applyFill="1" applyAlignment="1">
      <alignment horizontal="left" vertical="center"/>
    </xf>
    <xf numFmtId="0" fontId="7" fillId="0" borderId="0" xfId="2" applyFont="1" applyFill="1"/>
    <xf numFmtId="0" fontId="6" fillId="0" borderId="0" xfId="2" applyFont="1" applyFill="1" applyBorder="1" applyAlignment="1">
      <alignment horizontal="left" vertical="center" wrapText="1" indent="1"/>
    </xf>
    <xf numFmtId="10" fontId="6" fillId="0" borderId="0" xfId="2" applyNumberFormat="1" applyFont="1" applyFill="1" applyBorder="1" applyAlignment="1">
      <alignment horizontal="left" wrapText="1" indent="1"/>
    </xf>
    <xf numFmtId="0" fontId="5" fillId="0" borderId="0" xfId="2" applyFont="1" applyFill="1" applyBorder="1" applyAlignment="1">
      <alignment horizontal="left" vertical="center" wrapText="1" indent="1"/>
    </xf>
    <xf numFmtId="3" fontId="5" fillId="0" borderId="0" xfId="2" applyNumberFormat="1" applyFont="1" applyFill="1" applyBorder="1" applyAlignment="1">
      <alignment horizontal="left" vertical="center" wrapText="1" indent="1"/>
    </xf>
    <xf numFmtId="1" fontId="6" fillId="0" borderId="0" xfId="2" applyNumberFormat="1" applyFont="1" applyFill="1" applyBorder="1" applyAlignment="1">
      <alignment horizontal="left" wrapText="1" indent="1"/>
    </xf>
    <xf numFmtId="1" fontId="2" fillId="0" borderId="0" xfId="2" applyNumberFormat="1" applyFill="1" applyBorder="1"/>
    <xf numFmtId="1" fontId="2" fillId="0" borderId="0" xfId="2" applyNumberFormat="1" applyFill="1"/>
    <xf numFmtId="0" fontId="2" fillId="0" borderId="0" xfId="2" quotePrefix="1" applyFill="1"/>
    <xf numFmtId="10" fontId="2" fillId="0" borderId="6" xfId="2" applyNumberFormat="1" applyBorder="1"/>
    <xf numFmtId="0" fontId="2" fillId="0" borderId="19" xfId="2" applyBorder="1"/>
    <xf numFmtId="10" fontId="2" fillId="0" borderId="22" xfId="2" applyNumberFormat="1" applyBorder="1"/>
    <xf numFmtId="10" fontId="2" fillId="0" borderId="23" xfId="2" applyNumberFormat="1" applyBorder="1"/>
    <xf numFmtId="10" fontId="2" fillId="0" borderId="24" xfId="2" applyNumberFormat="1" applyBorder="1"/>
    <xf numFmtId="0" fontId="7" fillId="0" borderId="20" xfId="2" applyFont="1" applyBorder="1"/>
    <xf numFmtId="0" fontId="7" fillId="0" borderId="21" xfId="2" quotePrefix="1" applyFont="1" applyBorder="1"/>
    <xf numFmtId="0" fontId="18" fillId="0" borderId="17" xfId="2" applyFont="1" applyBorder="1"/>
    <xf numFmtId="0" fontId="18" fillId="0" borderId="18" xfId="2" applyFont="1" applyBorder="1"/>
    <xf numFmtId="10" fontId="2" fillId="0" borderId="6" xfId="2" applyNumberFormat="1" applyFill="1" applyBorder="1"/>
    <xf numFmtId="0" fontId="2" fillId="0" borderId="19" xfId="2" applyFill="1" applyBorder="1"/>
    <xf numFmtId="0" fontId="2" fillId="0" borderId="20" xfId="2" applyFill="1" applyBorder="1"/>
    <xf numFmtId="0" fontId="2" fillId="0" borderId="21" xfId="2" quotePrefix="1" applyFont="1" applyFill="1" applyBorder="1"/>
    <xf numFmtId="0" fontId="8" fillId="0" borderId="17" xfId="2" applyFont="1" applyFill="1" applyBorder="1"/>
    <xf numFmtId="10" fontId="2" fillId="0" borderId="22" xfId="2" applyNumberFormat="1" applyFill="1" applyBorder="1"/>
    <xf numFmtId="0" fontId="8" fillId="0" borderId="18" xfId="2" applyFont="1" applyFill="1" applyBorder="1"/>
    <xf numFmtId="10" fontId="2" fillId="0" borderId="23" xfId="1" applyNumberFormat="1" applyFont="1" applyFill="1" applyBorder="1"/>
    <xf numFmtId="10" fontId="2" fillId="0" borderId="23" xfId="2" applyNumberFormat="1" applyFill="1" applyBorder="1"/>
    <xf numFmtId="10" fontId="2" fillId="0" borderId="24" xfId="2" applyNumberFormat="1" applyFill="1" applyBorder="1"/>
    <xf numFmtId="0" fontId="2" fillId="0" borderId="0" xfId="1" applyNumberFormat="1" applyFont="1"/>
    <xf numFmtId="10" fontId="7" fillId="0" borderId="6" xfId="2" applyNumberFormat="1" applyFont="1" applyBorder="1" applyAlignment="1">
      <alignment horizontal="center"/>
    </xf>
    <xf numFmtId="2" fontId="2" fillId="0" borderId="6" xfId="1" applyNumberFormat="1" applyFont="1" applyBorder="1"/>
    <xf numFmtId="2" fontId="2" fillId="0" borderId="6" xfId="2" applyNumberFormat="1" applyBorder="1"/>
    <xf numFmtId="0" fontId="2" fillId="0" borderId="0" xfId="2" applyFont="1" applyFill="1" applyAlignment="1">
      <alignment horizontal="center"/>
    </xf>
    <xf numFmtId="0" fontId="2" fillId="0" borderId="0" xfId="2" applyFill="1" applyBorder="1"/>
    <xf numFmtId="3" fontId="6" fillId="0" borderId="6" xfId="2" applyNumberFormat="1" applyFont="1" applyFill="1" applyBorder="1" applyAlignment="1">
      <alignment horizontal="center" wrapText="1"/>
    </xf>
    <xf numFmtId="0" fontId="2" fillId="0" borderId="17" xfId="2" applyBorder="1"/>
    <xf numFmtId="3" fontId="6" fillId="0" borderId="22" xfId="2" applyNumberFormat="1" applyFont="1" applyFill="1" applyBorder="1" applyAlignment="1">
      <alignment horizontal="center" wrapText="1"/>
    </xf>
    <xf numFmtId="0" fontId="2" fillId="0" borderId="18" xfId="2" applyBorder="1"/>
    <xf numFmtId="3" fontId="6" fillId="0" borderId="23" xfId="2" applyNumberFormat="1" applyFont="1" applyFill="1" applyBorder="1" applyAlignment="1">
      <alignment horizontal="center" wrapText="1"/>
    </xf>
    <xf numFmtId="3" fontId="6" fillId="0" borderId="24" xfId="2" applyNumberFormat="1" applyFont="1" applyFill="1" applyBorder="1" applyAlignment="1">
      <alignment horizontal="center" wrapText="1"/>
    </xf>
    <xf numFmtId="0" fontId="20" fillId="0" borderId="16" xfId="0" applyFont="1" applyBorder="1" applyAlignment="1">
      <alignment vertical="center"/>
    </xf>
    <xf numFmtId="10" fontId="20" fillId="0" borderId="8" xfId="0" applyNumberFormat="1" applyFont="1" applyBorder="1" applyAlignment="1">
      <alignment horizontal="center" vertical="center"/>
    </xf>
    <xf numFmtId="0" fontId="20" fillId="0" borderId="0" xfId="0" applyFont="1" applyAlignment="1">
      <alignment horizontal="center" vertical="center"/>
    </xf>
    <xf numFmtId="0" fontId="20" fillId="0" borderId="10" xfId="0" applyFont="1" applyBorder="1" applyAlignment="1">
      <alignment vertical="center"/>
    </xf>
    <xf numFmtId="0" fontId="20" fillId="0" borderId="11"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vertical="center"/>
    </xf>
    <xf numFmtId="0" fontId="20" fillId="0" borderId="13" xfId="0" applyFont="1" applyBorder="1" applyAlignment="1">
      <alignment horizontal="center" vertical="center"/>
    </xf>
    <xf numFmtId="0" fontId="12" fillId="0" borderId="0" xfId="2" applyFont="1" applyFill="1" applyBorder="1" applyAlignment="1">
      <alignment horizontal="left" vertical="center" wrapText="1"/>
    </xf>
    <xf numFmtId="0" fontId="2" fillId="0" borderId="0" xfId="2" applyFont="1" applyFill="1"/>
    <xf numFmtId="0" fontId="12" fillId="4" borderId="26" xfId="2" applyFont="1" applyFill="1" applyBorder="1" applyAlignment="1">
      <alignment horizontal="left" vertical="center" wrapText="1"/>
    </xf>
    <xf numFmtId="3" fontId="13" fillId="4" borderId="26" xfId="2" applyNumberFormat="1" applyFont="1" applyFill="1" applyBorder="1" applyAlignment="1">
      <alignment horizontal="left" wrapText="1"/>
    </xf>
    <xf numFmtId="3" fontId="13" fillId="4" borderId="27" xfId="2" applyNumberFormat="1" applyFont="1" applyFill="1" applyBorder="1" applyAlignment="1">
      <alignment horizontal="left" wrapText="1"/>
    </xf>
    <xf numFmtId="3" fontId="13" fillId="4" borderId="27" xfId="2" applyNumberFormat="1" applyFont="1" applyFill="1" applyBorder="1" applyAlignment="1">
      <alignment horizontal="right"/>
    </xf>
    <xf numFmtId="10" fontId="20" fillId="0" borderId="6" xfId="0" applyNumberFormat="1" applyFont="1" applyBorder="1" applyAlignment="1">
      <alignment horizontal="center" vertical="center"/>
    </xf>
    <xf numFmtId="0" fontId="16" fillId="7" borderId="19" xfId="0" applyFont="1" applyFill="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20" fillId="0" borderId="17" xfId="0" applyFont="1" applyBorder="1" applyAlignment="1">
      <alignment vertical="center"/>
    </xf>
    <xf numFmtId="0" fontId="20" fillId="0" borderId="22" xfId="0" applyFont="1" applyBorder="1" applyAlignment="1">
      <alignment horizontal="center" vertical="center"/>
    </xf>
    <xf numFmtId="0" fontId="20" fillId="0" borderId="18" xfId="0" applyFont="1" applyBorder="1" applyAlignment="1">
      <alignment vertical="center"/>
    </xf>
    <xf numFmtId="10" fontId="20" fillId="0" borderId="23" xfId="0" applyNumberFormat="1" applyFont="1" applyBorder="1" applyAlignment="1">
      <alignment horizontal="center" vertical="center"/>
    </xf>
    <xf numFmtId="0" fontId="20" fillId="0" borderId="24" xfId="0" applyFont="1" applyBorder="1" applyAlignment="1">
      <alignment horizontal="center" vertical="center"/>
    </xf>
    <xf numFmtId="0" fontId="2" fillId="0" borderId="0" xfId="2" applyFill="1" applyAlignment="1"/>
    <xf numFmtId="0" fontId="2" fillId="0" borderId="0" xfId="2" quotePrefix="1" applyFont="1" applyFill="1" applyBorder="1" applyAlignment="1">
      <alignment horizontal="center"/>
    </xf>
    <xf numFmtId="0" fontId="2" fillId="0" borderId="0" xfId="2" quotePrefix="1" applyFont="1" applyFill="1" applyBorder="1" applyAlignment="1">
      <alignment horizontal="center" wrapText="1"/>
    </xf>
    <xf numFmtId="0" fontId="2" fillId="0" borderId="0" xfId="2" applyFont="1" applyFill="1" applyBorder="1" applyAlignment="1">
      <alignment horizontal="center"/>
    </xf>
    <xf numFmtId="0" fontId="2" fillId="0" borderId="0" xfId="2" applyFill="1" applyBorder="1" applyAlignment="1"/>
    <xf numFmtId="0" fontId="2" fillId="0" borderId="0" xfId="2" applyFill="1" applyBorder="1" applyAlignment="1">
      <alignment horizontal="left" vertical="top" wrapText="1"/>
    </xf>
    <xf numFmtId="0" fontId="2" fillId="0" borderId="0" xfId="2" applyFill="1" applyBorder="1" applyAlignment="1">
      <alignment horizontal="center"/>
    </xf>
    <xf numFmtId="10" fontId="2" fillId="0" borderId="0" xfId="2" applyNumberFormat="1" applyFill="1" applyBorder="1" applyAlignment="1"/>
    <xf numFmtId="10" fontId="4" fillId="0" borderId="0" xfId="2" applyNumberFormat="1" applyFont="1" applyFill="1" applyBorder="1" applyAlignment="1"/>
    <xf numFmtId="0" fontId="2" fillId="0" borderId="0" xfId="2" applyBorder="1"/>
    <xf numFmtId="10" fontId="2" fillId="0" borderId="0" xfId="2" applyNumberFormat="1" applyBorder="1"/>
    <xf numFmtId="0" fontId="2" fillId="0" borderId="0" xfId="2" applyFont="1" applyFill="1" applyBorder="1" applyAlignment="1">
      <alignment wrapText="1"/>
    </xf>
    <xf numFmtId="0" fontId="2" fillId="0" borderId="0" xfId="2" applyFill="1" applyBorder="1" applyAlignment="1">
      <alignment wrapText="1"/>
    </xf>
    <xf numFmtId="0" fontId="15" fillId="0" borderId="0" xfId="2" applyFont="1" applyBorder="1"/>
    <xf numFmtId="0" fontId="15" fillId="0" borderId="0" xfId="2" applyFont="1" applyBorder="1" applyAlignment="1">
      <alignment wrapText="1"/>
    </xf>
    <xf numFmtId="10" fontId="15" fillId="0" borderId="0" xfId="2" applyNumberFormat="1" applyFont="1" applyFill="1" applyBorder="1" applyAlignment="1">
      <alignment vertical="top" wrapText="1"/>
    </xf>
    <xf numFmtId="0" fontId="2" fillId="0" borderId="0" xfId="2" applyFont="1" applyFill="1" applyBorder="1" applyAlignment="1">
      <alignment horizontal="center" wrapText="1"/>
    </xf>
    <xf numFmtId="0" fontId="2" fillId="0" borderId="0" xfId="2" applyFill="1" applyBorder="1" applyAlignment="1">
      <alignment horizontal="center" wrapText="1"/>
    </xf>
    <xf numFmtId="0" fontId="2" fillId="0" borderId="0" xfId="2" applyFont="1" applyFill="1" applyBorder="1" applyAlignment="1">
      <alignment horizontal="right"/>
    </xf>
    <xf numFmtId="164" fontId="2" fillId="0" borderId="0" xfId="2" applyNumberFormat="1" applyFill="1" applyBorder="1" applyAlignment="1">
      <alignment horizontal="right"/>
    </xf>
    <xf numFmtId="164" fontId="4" fillId="0" borderId="0" xfId="2" applyNumberFormat="1" applyFont="1" applyFill="1" applyBorder="1" applyAlignment="1">
      <alignment horizontal="right"/>
    </xf>
    <xf numFmtId="0" fontId="15" fillId="0" borderId="0" xfId="2" applyFont="1" applyFill="1" applyBorder="1"/>
    <xf numFmtId="0" fontId="15" fillId="0" borderId="0" xfId="2" applyFont="1" applyFill="1" applyBorder="1" applyAlignment="1">
      <alignment wrapText="1"/>
    </xf>
    <xf numFmtId="0" fontId="15" fillId="0" borderId="0" xfId="2" applyFont="1" applyFill="1" applyBorder="1" applyAlignment="1">
      <alignment vertical="top"/>
    </xf>
    <xf numFmtId="3" fontId="14" fillId="0" borderId="0" xfId="2" applyNumberFormat="1" applyFont="1" applyFill="1" applyBorder="1" applyAlignment="1">
      <alignment horizontal="right" vertical="top" wrapText="1"/>
    </xf>
    <xf numFmtId="3" fontId="8" fillId="0" borderId="6" xfId="2" applyNumberFormat="1" applyFont="1" applyFill="1" applyBorder="1" applyAlignment="1">
      <alignment horizontal="right" vertical="top" wrapText="1"/>
    </xf>
    <xf numFmtId="0" fontId="2" fillId="0" borderId="17" xfId="2" applyFill="1" applyBorder="1" applyAlignment="1"/>
    <xf numFmtId="3" fontId="8" fillId="0" borderId="22" xfId="2" applyNumberFormat="1" applyFont="1" applyFill="1" applyBorder="1" applyAlignment="1">
      <alignment horizontal="right" vertical="top" wrapText="1"/>
    </xf>
    <xf numFmtId="0" fontId="2" fillId="0" borderId="17" xfId="2" applyFill="1" applyBorder="1"/>
    <xf numFmtId="0" fontId="2" fillId="0" borderId="17" xfId="2" applyFont="1" applyFill="1" applyBorder="1"/>
    <xf numFmtId="0" fontId="2" fillId="0" borderId="17" xfId="2" applyFill="1" applyBorder="1" applyAlignment="1">
      <alignment horizontal="left" vertical="top" wrapText="1"/>
    </xf>
    <xf numFmtId="0" fontId="2" fillId="0" borderId="18" xfId="2" applyFill="1" applyBorder="1"/>
    <xf numFmtId="3" fontId="8" fillId="0" borderId="23" xfId="2" applyNumberFormat="1" applyFont="1" applyFill="1" applyBorder="1" applyAlignment="1">
      <alignment horizontal="right" vertical="top" wrapText="1"/>
    </xf>
    <xf numFmtId="3" fontId="8" fillId="0" borderId="24" xfId="2" applyNumberFormat="1" applyFont="1" applyFill="1" applyBorder="1" applyAlignment="1">
      <alignment horizontal="right" vertical="top" wrapText="1"/>
    </xf>
    <xf numFmtId="0" fontId="7" fillId="0" borderId="19" xfId="2" applyFont="1" applyFill="1" applyBorder="1" applyAlignment="1">
      <alignment horizontal="center"/>
    </xf>
    <xf numFmtId="0" fontId="7" fillId="0" borderId="20" xfId="2" quotePrefix="1" applyFont="1" applyFill="1" applyBorder="1" applyAlignment="1">
      <alignment horizontal="center"/>
    </xf>
    <xf numFmtId="0" fontId="7" fillId="0" borderId="21" xfId="2" quotePrefix="1" applyFont="1" applyFill="1" applyBorder="1" applyAlignment="1">
      <alignment horizontal="center" wrapText="1"/>
    </xf>
    <xf numFmtId="3" fontId="2" fillId="0" borderId="0" xfId="2" applyNumberFormat="1" applyBorder="1"/>
    <xf numFmtId="0" fontId="9" fillId="0" borderId="0" xfId="0" applyFont="1" applyFill="1" applyBorder="1" applyAlignment="1">
      <alignment horizontal="left" vertical="center"/>
    </xf>
    <xf numFmtId="0" fontId="2" fillId="0" borderId="0" xfId="2" applyFill="1" applyBorder="1" applyAlignment="1">
      <alignment horizontal="left" vertical="top"/>
    </xf>
    <xf numFmtId="0" fontId="7" fillId="0" borderId="0" xfId="2" applyFont="1" applyFill="1" applyBorder="1"/>
    <xf numFmtId="3" fontId="6" fillId="0" borderId="0" xfId="2" applyNumberFormat="1" applyFont="1" applyFill="1" applyBorder="1" applyAlignment="1">
      <alignment horizontal="left" wrapText="1" indent="1"/>
    </xf>
    <xf numFmtId="0" fontId="2" fillId="0" borderId="6" xfId="2" applyFont="1" applyFill="1" applyBorder="1" applyAlignment="1">
      <alignment horizontal="right"/>
    </xf>
    <xf numFmtId="164" fontId="2" fillId="0" borderId="6" xfId="2" applyNumberFormat="1" applyFill="1" applyBorder="1" applyAlignment="1">
      <alignment horizontal="center"/>
    </xf>
    <xf numFmtId="0" fontId="2" fillId="0" borderId="0" xfId="2" applyAlignment="1">
      <alignment horizontal="center"/>
    </xf>
    <xf numFmtId="0" fontId="7" fillId="0" borderId="19" xfId="2" applyFont="1" applyFill="1" applyBorder="1" applyAlignment="1">
      <alignment horizontal="center" vertical="center"/>
    </xf>
    <xf numFmtId="0" fontId="7" fillId="0" borderId="20" xfId="2" applyFont="1" applyFill="1" applyBorder="1" applyAlignment="1">
      <alignment horizontal="center" vertical="center" wrapText="1"/>
    </xf>
    <xf numFmtId="0" fontId="7" fillId="0" borderId="21" xfId="2" applyFont="1" applyFill="1" applyBorder="1" applyAlignment="1">
      <alignment horizontal="center" vertical="center" wrapText="1"/>
    </xf>
    <xf numFmtId="0" fontId="7" fillId="0" borderId="17" xfId="2" applyFont="1" applyFill="1" applyBorder="1"/>
    <xf numFmtId="0" fontId="2" fillId="0" borderId="22" xfId="2" applyFont="1" applyFill="1" applyBorder="1" applyAlignment="1">
      <alignment horizontal="right"/>
    </xf>
    <xf numFmtId="164" fontId="2" fillId="0" borderId="22" xfId="2" applyNumberFormat="1" applyFill="1" applyBorder="1" applyAlignment="1">
      <alignment horizontal="center"/>
    </xf>
    <xf numFmtId="0" fontId="7" fillId="0" borderId="18" xfId="2" applyFont="1" applyFill="1" applyBorder="1"/>
    <xf numFmtId="164" fontId="2" fillId="0" borderId="23" xfId="2" applyNumberFormat="1" applyFill="1" applyBorder="1" applyAlignment="1">
      <alignment horizontal="center"/>
    </xf>
    <xf numFmtId="164" fontId="2" fillId="0" borderId="24" xfId="2" applyNumberFormat="1" applyFill="1" applyBorder="1" applyAlignment="1">
      <alignment horizontal="center"/>
    </xf>
    <xf numFmtId="0" fontId="9" fillId="0" borderId="1" xfId="0" applyFont="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3" fontId="19" fillId="0" borderId="9" xfId="0" applyNumberFormat="1" applyFont="1" applyBorder="1" applyAlignment="1">
      <alignment horizontal="center" vertical="center"/>
    </xf>
    <xf numFmtId="0" fontId="9" fillId="0" borderId="16" xfId="0" applyFont="1" applyBorder="1" applyAlignment="1">
      <alignment horizontal="center" vertical="center"/>
    </xf>
    <xf numFmtId="10" fontId="19" fillId="0" borderId="16" xfId="0" applyNumberFormat="1" applyFont="1" applyBorder="1" applyAlignment="1">
      <alignment horizontal="center" vertical="center"/>
    </xf>
    <xf numFmtId="3" fontId="20" fillId="0" borderId="9" xfId="0" applyNumberFormat="1" applyFont="1" applyBorder="1" applyAlignment="1">
      <alignment horizontal="center" vertical="center"/>
    </xf>
    <xf numFmtId="10" fontId="20" fillId="0" borderId="16" xfId="0" applyNumberFormat="1" applyFont="1" applyBorder="1" applyAlignment="1">
      <alignment horizontal="center" vertical="center"/>
    </xf>
    <xf numFmtId="10" fontId="7" fillId="0" borderId="17" xfId="2" applyNumberFormat="1" applyFont="1" applyBorder="1" applyAlignment="1">
      <alignment horizontal="left" vertical="top"/>
    </xf>
    <xf numFmtId="10" fontId="7" fillId="0" borderId="17" xfId="2" applyNumberFormat="1" applyFont="1" applyBorder="1" applyAlignment="1">
      <alignment horizontal="left" vertical="top" wrapText="1"/>
    </xf>
    <xf numFmtId="10" fontId="16" fillId="2" borderId="19" xfId="2" applyNumberFormat="1" applyFont="1" applyFill="1" applyBorder="1" applyAlignment="1">
      <alignment vertical="top" wrapText="1"/>
    </xf>
    <xf numFmtId="10" fontId="7" fillId="0" borderId="17" xfId="2" applyNumberFormat="1" applyFont="1" applyBorder="1"/>
    <xf numFmtId="10" fontId="28" fillId="2" borderId="20" xfId="2" applyNumberFormat="1" applyFont="1" applyFill="1" applyBorder="1" applyAlignment="1">
      <alignment horizontal="center" vertical="center" wrapText="1"/>
    </xf>
    <xf numFmtId="10" fontId="28" fillId="2" borderId="21" xfId="2" applyNumberFormat="1" applyFont="1" applyFill="1" applyBorder="1" applyAlignment="1">
      <alignment horizontal="center" vertical="center" wrapText="1"/>
    </xf>
    <xf numFmtId="164" fontId="8" fillId="0" borderId="6" xfId="2" applyNumberFormat="1" applyFont="1" applyBorder="1" applyAlignment="1">
      <alignment horizontal="center" vertical="top" wrapText="1"/>
    </xf>
    <xf numFmtId="164" fontId="8" fillId="0" borderId="22" xfId="2" applyNumberFormat="1" applyFont="1" applyBorder="1" applyAlignment="1">
      <alignment horizontal="center" vertical="top" wrapText="1"/>
    </xf>
    <xf numFmtId="164" fontId="2" fillId="0" borderId="6" xfId="2" applyNumberFormat="1" applyFont="1" applyBorder="1" applyAlignment="1">
      <alignment horizontal="center"/>
    </xf>
    <xf numFmtId="3" fontId="2" fillId="0" borderId="23" xfId="2" applyNumberFormat="1" applyFont="1" applyBorder="1" applyAlignment="1">
      <alignment horizontal="center"/>
    </xf>
    <xf numFmtId="3" fontId="2" fillId="0" borderId="24" xfId="2" applyNumberFormat="1" applyFont="1" applyBorder="1" applyAlignment="1">
      <alignment horizontal="center"/>
    </xf>
    <xf numFmtId="0" fontId="16" fillId="0" borderId="0" xfId="2" applyFont="1" applyFill="1" applyBorder="1" applyAlignment="1">
      <alignment vertical="top" wrapText="1"/>
    </xf>
    <xf numFmtId="0" fontId="16" fillId="0" borderId="0" xfId="2" applyFont="1" applyFill="1" applyBorder="1" applyAlignment="1">
      <alignment horizontal="right" wrapText="1"/>
    </xf>
    <xf numFmtId="9" fontId="14" fillId="0" borderId="0" xfId="2" applyNumberFormat="1" applyFont="1" applyFill="1" applyBorder="1" applyAlignment="1">
      <alignment horizontal="right" vertical="top" wrapText="1"/>
    </xf>
    <xf numFmtId="0" fontId="8" fillId="0" borderId="0" xfId="2" applyFont="1" applyFill="1" applyBorder="1"/>
    <xf numFmtId="0" fontId="8" fillId="0" borderId="0" xfId="2" applyFont="1" applyFill="1" applyBorder="1" applyAlignment="1">
      <alignment horizontal="left" vertical="top"/>
    </xf>
    <xf numFmtId="0" fontId="2" fillId="0" borderId="0" xfId="2" applyFont="1" applyFill="1" applyBorder="1" applyAlignment="1">
      <alignment horizontal="left" vertical="top"/>
    </xf>
    <xf numFmtId="0" fontId="8" fillId="0" borderId="0" xfId="2" applyFont="1" applyFill="1" applyBorder="1" applyAlignment="1">
      <alignment horizontal="left" vertical="top" wrapText="1"/>
    </xf>
    <xf numFmtId="10" fontId="16" fillId="0" borderId="0" xfId="2" applyNumberFormat="1" applyFont="1" applyFill="1" applyBorder="1" applyAlignment="1">
      <alignment vertical="top" wrapText="1"/>
    </xf>
    <xf numFmtId="10" fontId="16" fillId="0" borderId="0" xfId="2" applyNumberFormat="1" applyFont="1" applyFill="1" applyBorder="1" applyAlignment="1">
      <alignment horizontal="center" wrapText="1"/>
    </xf>
    <xf numFmtId="164" fontId="14" fillId="0" borderId="0" xfId="2" applyNumberFormat="1" applyFont="1" applyFill="1" applyBorder="1" applyAlignment="1">
      <alignment horizontal="right" vertical="top" wrapText="1"/>
    </xf>
    <xf numFmtId="10" fontId="2" fillId="0" borderId="0" xfId="2" applyNumberFormat="1" applyFont="1" applyFill="1" applyBorder="1" applyAlignment="1">
      <alignment horizontal="left" vertical="top"/>
    </xf>
    <xf numFmtId="10" fontId="2" fillId="0" borderId="0" xfId="2" applyNumberFormat="1" applyFill="1" applyBorder="1" applyAlignment="1">
      <alignment horizontal="left" vertical="top" wrapText="1"/>
    </xf>
    <xf numFmtId="164" fontId="2" fillId="0" borderId="0" xfId="2" applyNumberFormat="1" applyFill="1" applyBorder="1"/>
    <xf numFmtId="10" fontId="7" fillId="0" borderId="0" xfId="2" applyNumberFormat="1" applyFont="1" applyFill="1" applyBorder="1"/>
    <xf numFmtId="10" fontId="14" fillId="0" borderId="0" xfId="2" applyNumberFormat="1" applyFont="1" applyFill="1" applyBorder="1" applyAlignment="1">
      <alignment horizontal="right" vertical="top" wrapText="1"/>
    </xf>
    <xf numFmtId="3" fontId="2" fillId="0" borderId="6" xfId="2" applyNumberFormat="1" applyFill="1" applyBorder="1"/>
    <xf numFmtId="0" fontId="16" fillId="0" borderId="0" xfId="2" applyFont="1" applyFill="1" applyBorder="1" applyAlignment="1">
      <alignment horizontal="center" wrapText="1"/>
    </xf>
    <xf numFmtId="0" fontId="16" fillId="0" borderId="0" xfId="2" applyFont="1" applyFill="1" applyBorder="1" applyAlignment="1">
      <alignment wrapText="1"/>
    </xf>
    <xf numFmtId="0" fontId="7" fillId="0" borderId="17" xfId="2" applyFont="1" applyBorder="1" applyAlignment="1">
      <alignment horizontal="left" vertical="top"/>
    </xf>
    <xf numFmtId="0" fontId="18" fillId="0" borderId="17" xfId="2" applyFont="1" applyBorder="1" applyAlignment="1">
      <alignment horizontal="left" vertical="top"/>
    </xf>
    <xf numFmtId="0" fontId="7" fillId="0" borderId="17" xfId="2" applyFont="1" applyBorder="1" applyAlignment="1">
      <alignment horizontal="left" vertical="top" wrapText="1"/>
    </xf>
    <xf numFmtId="0" fontId="18" fillId="0" borderId="17" xfId="2" applyFont="1" applyBorder="1" applyAlignment="1">
      <alignment horizontal="left" vertical="top" wrapText="1"/>
    </xf>
    <xf numFmtId="0" fontId="16" fillId="2" borderId="19" xfId="2" applyFont="1" applyFill="1" applyBorder="1" applyAlignment="1">
      <alignment horizontal="center" vertical="center" wrapText="1"/>
    </xf>
    <xf numFmtId="0" fontId="16" fillId="2" borderId="20" xfId="2" applyFont="1" applyFill="1" applyBorder="1" applyAlignment="1">
      <alignment horizontal="center" vertical="center" wrapText="1"/>
    </xf>
    <xf numFmtId="0" fontId="16" fillId="2" borderId="21" xfId="2" applyFont="1" applyFill="1" applyBorder="1" applyAlignment="1">
      <alignment horizontal="center" vertical="center" wrapText="1"/>
    </xf>
    <xf numFmtId="3" fontId="14" fillId="0" borderId="22" xfId="2" applyNumberFormat="1" applyFont="1" applyBorder="1" applyAlignment="1">
      <alignment horizontal="right" vertical="top" wrapText="1"/>
    </xf>
    <xf numFmtId="3" fontId="14" fillId="0" borderId="23" xfId="2" applyNumberFormat="1" applyFont="1" applyBorder="1" applyAlignment="1">
      <alignment horizontal="right" vertical="top" wrapText="1"/>
    </xf>
    <xf numFmtId="3" fontId="14" fillId="0" borderId="24" xfId="2" applyNumberFormat="1" applyFont="1" applyBorder="1" applyAlignment="1">
      <alignment horizontal="right" vertical="top" wrapText="1"/>
    </xf>
    <xf numFmtId="9" fontId="2" fillId="0" borderId="0" xfId="2" applyNumberFormat="1" applyFill="1" applyBorder="1"/>
    <xf numFmtId="0" fontId="16" fillId="0" borderId="0" xfId="2" applyFont="1" applyFill="1" applyBorder="1" applyAlignment="1">
      <alignment horizontal="center" vertical="top" wrapText="1"/>
    </xf>
    <xf numFmtId="3" fontId="16" fillId="0" borderId="0" xfId="2" applyNumberFormat="1" applyFont="1" applyFill="1" applyBorder="1" applyAlignment="1">
      <alignment horizontal="center" vertical="top" wrapText="1"/>
    </xf>
    <xf numFmtId="3" fontId="14" fillId="0" borderId="6" xfId="2" applyNumberFormat="1" applyFont="1" applyBorder="1" applyAlignment="1">
      <alignment horizontal="right" vertical="center" wrapText="1"/>
    </xf>
    <xf numFmtId="164" fontId="2" fillId="0" borderId="6" xfId="2" applyNumberFormat="1" applyBorder="1"/>
    <xf numFmtId="164" fontId="4" fillId="0" borderId="6" xfId="2" applyNumberFormat="1" applyFont="1" applyBorder="1"/>
    <xf numFmtId="0" fontId="7" fillId="0" borderId="20" xfId="2" applyFont="1" applyBorder="1" applyAlignment="1">
      <alignment horizontal="center"/>
    </xf>
    <xf numFmtId="0" fontId="7" fillId="0" borderId="21" xfId="2" applyFont="1" applyBorder="1" applyAlignment="1">
      <alignment horizontal="center"/>
    </xf>
    <xf numFmtId="0" fontId="7" fillId="0" borderId="17" xfId="2" applyFont="1" applyBorder="1"/>
    <xf numFmtId="164" fontId="2" fillId="0" borderId="22" xfId="2" applyNumberFormat="1" applyBorder="1"/>
    <xf numFmtId="164" fontId="2" fillId="0" borderId="23" xfId="2" applyNumberFormat="1" applyBorder="1"/>
    <xf numFmtId="164" fontId="2" fillId="0" borderId="24" xfId="2" applyNumberFormat="1" applyBorder="1"/>
    <xf numFmtId="3" fontId="14" fillId="0" borderId="0" xfId="2" applyNumberFormat="1" applyFont="1" applyBorder="1" applyAlignment="1">
      <alignment horizontal="right" vertical="top" wrapText="1"/>
    </xf>
    <xf numFmtId="0" fontId="2" fillId="6" borderId="6" xfId="2" applyFill="1" applyBorder="1"/>
    <xf numFmtId="0" fontId="2" fillId="6" borderId="22" xfId="2" applyFill="1" applyBorder="1"/>
    <xf numFmtId="3" fontId="2" fillId="0" borderId="22" xfId="2" applyNumberFormat="1" applyFill="1" applyBorder="1"/>
    <xf numFmtId="3" fontId="2" fillId="0" borderId="23" xfId="2" applyNumberFormat="1" applyFill="1" applyBorder="1"/>
    <xf numFmtId="3" fontId="2" fillId="0" borderId="24" xfId="2" applyNumberFormat="1" applyFill="1" applyBorder="1"/>
    <xf numFmtId="0" fontId="2" fillId="0" borderId="19" xfId="2" applyFill="1" applyBorder="1" applyAlignment="1">
      <alignment wrapText="1"/>
    </xf>
    <xf numFmtId="0" fontId="2" fillId="0" borderId="19" xfId="2" applyFont="1" applyFill="1" applyBorder="1"/>
    <xf numFmtId="0" fontId="7" fillId="6" borderId="20" xfId="2" applyFont="1" applyFill="1" applyBorder="1" applyAlignment="1">
      <alignment horizontal="center" wrapText="1"/>
    </xf>
    <xf numFmtId="0" fontId="7" fillId="6" borderId="21" xfId="2" applyFont="1" applyFill="1" applyBorder="1" applyAlignment="1">
      <alignment horizontal="center" wrapText="1"/>
    </xf>
    <xf numFmtId="0" fontId="2" fillId="6" borderId="20" xfId="2" applyFill="1" applyBorder="1" applyAlignment="1">
      <alignment horizontal="center" wrapText="1"/>
    </xf>
    <xf numFmtId="0" fontId="2" fillId="6" borderId="20" xfId="2" applyFont="1" applyFill="1" applyBorder="1" applyAlignment="1">
      <alignment horizontal="center" wrapText="1"/>
    </xf>
    <xf numFmtId="0" fontId="2" fillId="6" borderId="21" xfId="2" applyFont="1" applyFill="1" applyBorder="1" applyAlignment="1">
      <alignment horizontal="center" wrapText="1"/>
    </xf>
    <xf numFmtId="0" fontId="16" fillId="0" borderId="0" xfId="2" quotePrefix="1" applyFont="1" applyFill="1" applyBorder="1" applyAlignment="1">
      <alignment horizontal="center" wrapText="1"/>
    </xf>
    <xf numFmtId="0" fontId="2" fillId="0" borderId="0" xfId="2" applyFont="1" applyBorder="1" applyAlignment="1">
      <alignment horizontal="center"/>
    </xf>
    <xf numFmtId="0" fontId="2" fillId="0" borderId="17" xfId="2" applyFont="1" applyBorder="1"/>
    <xf numFmtId="3" fontId="2" fillId="0" borderId="22" xfId="2" applyNumberFormat="1" applyBorder="1"/>
    <xf numFmtId="3" fontId="2" fillId="0" borderId="23" xfId="2" applyNumberFormat="1" applyBorder="1"/>
    <xf numFmtId="3" fontId="2" fillId="0" borderId="24" xfId="2" applyNumberFormat="1" applyBorder="1"/>
    <xf numFmtId="0" fontId="16" fillId="0" borderId="15" xfId="2" applyFont="1" applyFill="1" applyBorder="1" applyAlignment="1">
      <alignment wrapText="1"/>
    </xf>
    <xf numFmtId="0" fontId="7" fillId="0" borderId="6" xfId="2" applyFont="1" applyBorder="1" applyAlignment="1">
      <alignment horizontal="center"/>
    </xf>
    <xf numFmtId="0" fontId="14" fillId="0" borderId="14" xfId="0" applyFont="1" applyBorder="1" applyAlignment="1">
      <alignment vertical="center"/>
    </xf>
    <xf numFmtId="3" fontId="8" fillId="0" borderId="6" xfId="2" applyNumberFormat="1" applyFont="1" applyBorder="1" applyAlignment="1">
      <alignment horizontal="right" vertical="top" wrapText="1"/>
    </xf>
    <xf numFmtId="3" fontId="8" fillId="0" borderId="22" xfId="2" applyNumberFormat="1" applyFont="1" applyBorder="1" applyAlignment="1">
      <alignment horizontal="right" vertical="top" wrapText="1"/>
    </xf>
    <xf numFmtId="0" fontId="8" fillId="0" borderId="6" xfId="2" applyFont="1" applyBorder="1" applyAlignment="1">
      <alignment horizontal="right" vertical="top" wrapText="1"/>
    </xf>
    <xf numFmtId="0" fontId="2" fillId="0" borderId="17" xfId="2" applyFont="1" applyBorder="1" applyAlignment="1">
      <alignment horizontal="left" vertical="top"/>
    </xf>
    <xf numFmtId="0" fontId="2" fillId="0" borderId="17" xfId="2" applyFont="1" applyBorder="1" applyAlignment="1">
      <alignment horizontal="left" vertical="top" wrapText="1"/>
    </xf>
    <xf numFmtId="0" fontId="28" fillId="0" borderId="0" xfId="2" quotePrefix="1" applyFont="1" applyFill="1" applyBorder="1" applyAlignment="1">
      <alignment horizontal="center" wrapText="1"/>
    </xf>
    <xf numFmtId="10" fontId="2" fillId="0" borderId="0" xfId="2" applyNumberFormat="1" applyFont="1" applyFill="1" applyBorder="1"/>
    <xf numFmtId="0" fontId="17" fillId="0" borderId="0" xfId="2" applyFont="1" applyFill="1" applyBorder="1" applyAlignment="1">
      <alignment horizontal="left" vertical="top" wrapText="1"/>
    </xf>
    <xf numFmtId="0" fontId="2" fillId="0" borderId="6" xfId="2" applyFill="1" applyBorder="1"/>
    <xf numFmtId="0" fontId="17" fillId="0" borderId="28" xfId="2" applyFont="1" applyFill="1" applyBorder="1" applyAlignment="1">
      <alignment horizontal="left" vertical="top" wrapText="1"/>
    </xf>
    <xf numFmtId="0" fontId="2" fillId="0" borderId="22" xfId="2" applyFill="1" applyBorder="1"/>
    <xf numFmtId="0" fontId="17" fillId="0" borderId="30" xfId="2" applyFont="1" applyFill="1" applyBorder="1" applyAlignment="1">
      <alignment horizontal="left" vertical="top" wrapText="1"/>
    </xf>
    <xf numFmtId="0" fontId="2" fillId="0" borderId="23" xfId="2" applyFill="1" applyBorder="1"/>
    <xf numFmtId="0" fontId="2" fillId="0" borderId="24" xfId="2" applyFill="1" applyBorder="1"/>
    <xf numFmtId="0" fontId="18" fillId="0" borderId="20" xfId="2" applyFont="1" applyFill="1" applyBorder="1"/>
    <xf numFmtId="0" fontId="7" fillId="0" borderId="20" xfId="2" applyFont="1" applyFill="1" applyBorder="1"/>
    <xf numFmtId="0" fontId="7" fillId="0" borderId="21" xfId="2" applyFont="1" applyFill="1" applyBorder="1"/>
    <xf numFmtId="3" fontId="13" fillId="0" borderId="6" xfId="3" applyNumberFormat="1" applyFont="1" applyFill="1" applyBorder="1" applyAlignment="1">
      <alignment horizontal="right" wrapText="1"/>
    </xf>
    <xf numFmtId="3" fontId="13" fillId="0" borderId="6" xfId="3" applyNumberFormat="1" applyFont="1" applyFill="1" applyBorder="1" applyAlignment="1">
      <alignment horizontal="right"/>
    </xf>
    <xf numFmtId="10" fontId="13" fillId="0" borderId="6" xfId="3" applyNumberFormat="1" applyFont="1" applyFill="1" applyBorder="1" applyAlignment="1">
      <alignment horizontal="right" wrapText="1"/>
    </xf>
    <xf numFmtId="10" fontId="13" fillId="0" borderId="6" xfId="3" applyNumberFormat="1" applyFont="1" applyFill="1" applyBorder="1" applyAlignment="1">
      <alignment horizontal="right"/>
    </xf>
    <xf numFmtId="0" fontId="10" fillId="0" borderId="0" xfId="3" applyFill="1" applyBorder="1"/>
    <xf numFmtId="0" fontId="10" fillId="0" borderId="0" xfId="3" applyFill="1" applyBorder="1" applyAlignment="1">
      <alignment horizontal="right"/>
    </xf>
    <xf numFmtId="10" fontId="10" fillId="0" borderId="0" xfId="3" applyNumberFormat="1" applyFill="1" applyBorder="1" applyAlignment="1">
      <alignment horizontal="right"/>
    </xf>
    <xf numFmtId="0" fontId="10" fillId="0" borderId="19" xfId="3" applyFill="1" applyBorder="1"/>
    <xf numFmtId="0" fontId="12" fillId="0" borderId="17" xfId="3" applyFont="1" applyFill="1" applyBorder="1" applyAlignment="1">
      <alignment horizontal="left" vertical="center" wrapText="1"/>
    </xf>
    <xf numFmtId="3" fontId="13" fillId="0" borderId="22" xfId="3" applyNumberFormat="1" applyFont="1" applyFill="1" applyBorder="1" applyAlignment="1">
      <alignment horizontal="right"/>
    </xf>
    <xf numFmtId="10" fontId="13" fillId="0" borderId="22" xfId="3" applyNumberFormat="1" applyFont="1" applyFill="1" applyBorder="1" applyAlignment="1">
      <alignment horizontal="right"/>
    </xf>
    <xf numFmtId="10" fontId="13" fillId="0" borderId="22" xfId="3" applyNumberFormat="1" applyFont="1" applyFill="1" applyBorder="1" applyAlignment="1">
      <alignment horizontal="right" wrapText="1"/>
    </xf>
    <xf numFmtId="0" fontId="12" fillId="0" borderId="18" xfId="3" applyFont="1" applyFill="1" applyBorder="1" applyAlignment="1">
      <alignment horizontal="left" vertical="center" wrapText="1"/>
    </xf>
    <xf numFmtId="10" fontId="13" fillId="0" borderId="23" xfId="3" applyNumberFormat="1" applyFont="1" applyFill="1" applyBorder="1" applyAlignment="1">
      <alignment horizontal="right" wrapText="1"/>
    </xf>
    <xf numFmtId="10" fontId="13" fillId="0" borderId="23" xfId="3" applyNumberFormat="1" applyFont="1" applyFill="1" applyBorder="1" applyAlignment="1">
      <alignment horizontal="right"/>
    </xf>
    <xf numFmtId="10" fontId="13" fillId="0" borderId="24" xfId="3" applyNumberFormat="1" applyFont="1" applyFill="1" applyBorder="1" applyAlignment="1">
      <alignment horizontal="right"/>
    </xf>
    <xf numFmtId="0" fontId="29" fillId="0" borderId="20" xfId="3" applyFont="1" applyFill="1" applyBorder="1" applyAlignment="1">
      <alignment horizontal="center"/>
    </xf>
    <xf numFmtId="0" fontId="29" fillId="0" borderId="21" xfId="3" applyFont="1" applyFill="1" applyBorder="1" applyAlignment="1">
      <alignment horizontal="center"/>
    </xf>
    <xf numFmtId="10" fontId="7" fillId="0" borderId="6" xfId="2" applyNumberFormat="1" applyFont="1" applyBorder="1"/>
    <xf numFmtId="10" fontId="7" fillId="0" borderId="22" xfId="2" applyNumberFormat="1" applyFont="1" applyBorder="1"/>
    <xf numFmtId="0" fontId="2" fillId="0" borderId="23" xfId="2" applyBorder="1"/>
    <xf numFmtId="0" fontId="2" fillId="0" borderId="22" xfId="2" applyBorder="1"/>
    <xf numFmtId="0" fontId="2" fillId="0" borderId="24" xfId="2" applyBorder="1"/>
    <xf numFmtId="0" fontId="18" fillId="3" borderId="17" xfId="2" applyFont="1" applyFill="1" applyBorder="1"/>
    <xf numFmtId="0" fontId="7" fillId="0" borderId="20" xfId="2" quotePrefix="1" applyFont="1" applyBorder="1" applyAlignment="1">
      <alignment horizontal="center"/>
    </xf>
    <xf numFmtId="0" fontId="2" fillId="3" borderId="6" xfId="2" applyFill="1" applyBorder="1"/>
    <xf numFmtId="10" fontId="2" fillId="3" borderId="6" xfId="2" applyNumberFormat="1" applyFill="1" applyBorder="1"/>
    <xf numFmtId="3" fontId="5" fillId="0" borderId="22" xfId="2" applyNumberFormat="1" applyFont="1" applyFill="1" applyBorder="1" applyAlignment="1">
      <alignment horizontal="left" vertical="center" wrapText="1" indent="1"/>
    </xf>
    <xf numFmtId="0" fontId="7" fillId="3" borderId="17" xfId="2" applyFont="1" applyFill="1" applyBorder="1"/>
    <xf numFmtId="3" fontId="5" fillId="0" borderId="24" xfId="2" applyNumberFormat="1" applyFont="1" applyFill="1" applyBorder="1" applyAlignment="1">
      <alignment horizontal="left" vertical="center" wrapText="1" indent="1"/>
    </xf>
    <xf numFmtId="10" fontId="7" fillId="0" borderId="22" xfId="2" applyNumberFormat="1" applyFont="1" applyBorder="1" applyAlignment="1">
      <alignment horizontal="center"/>
    </xf>
    <xf numFmtId="0" fontId="7" fillId="0" borderId="17" xfId="2" applyFont="1" applyBorder="1" applyAlignment="1">
      <alignment wrapText="1"/>
    </xf>
    <xf numFmtId="2" fontId="2" fillId="0" borderId="22" xfId="2" applyNumberFormat="1" applyBorder="1"/>
    <xf numFmtId="0" fontId="7" fillId="0" borderId="18" xfId="2" applyFont="1" applyBorder="1" applyAlignment="1">
      <alignment wrapText="1"/>
    </xf>
    <xf numFmtId="2" fontId="2" fillId="0" borderId="23" xfId="1" applyNumberFormat="1" applyFont="1" applyBorder="1"/>
    <xf numFmtId="2" fontId="2" fillId="0" borderId="23" xfId="2" applyNumberFormat="1" applyBorder="1"/>
    <xf numFmtId="2" fontId="2" fillId="0" borderId="24" xfId="2" applyNumberFormat="1" applyBorder="1"/>
    <xf numFmtId="0" fontId="7" fillId="0" borderId="21" xfId="2" quotePrefix="1" applyFont="1" applyFill="1" applyBorder="1" applyAlignment="1">
      <alignment horizontal="center"/>
    </xf>
    <xf numFmtId="0" fontId="7" fillId="0" borderId="19" xfId="2" applyFont="1" applyBorder="1"/>
    <xf numFmtId="0" fontId="7" fillId="0" borderId="17" xfId="2" applyFont="1" applyBorder="1" applyAlignment="1">
      <alignment horizontal="left" indent="1"/>
    </xf>
    <xf numFmtId="0" fontId="18" fillId="0" borderId="17" xfId="2" applyFont="1" applyFill="1" applyBorder="1" applyAlignment="1">
      <alignment horizontal="left" indent="2"/>
    </xf>
    <xf numFmtId="0" fontId="20" fillId="0" borderId="19" xfId="0" applyFont="1" applyBorder="1" applyAlignment="1">
      <alignment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10" fontId="20" fillId="0" borderId="22" xfId="0" applyNumberFormat="1" applyFont="1" applyBorder="1" applyAlignment="1">
      <alignment horizontal="center" vertical="center"/>
    </xf>
    <xf numFmtId="10" fontId="20" fillId="0" borderId="24" xfId="0" applyNumberFormat="1" applyFont="1" applyBorder="1" applyAlignment="1">
      <alignment horizontal="center" vertical="center"/>
    </xf>
    <xf numFmtId="0" fontId="30" fillId="0" borderId="0" xfId="2" applyFont="1"/>
    <xf numFmtId="0" fontId="30" fillId="0" borderId="0" xfId="2" quotePrefix="1" applyFont="1"/>
    <xf numFmtId="0" fontId="31" fillId="0" borderId="0" xfId="2" applyFont="1"/>
    <xf numFmtId="0" fontId="30" fillId="0" borderId="0" xfId="2" applyFont="1" applyFill="1"/>
    <xf numFmtId="0" fontId="7" fillId="0" borderId="22" xfId="2" applyFont="1" applyBorder="1" applyAlignment="1">
      <alignment horizontal="center"/>
    </xf>
    <xf numFmtId="49" fontId="20" fillId="0" borderId="9" xfId="0" applyNumberFormat="1" applyFont="1" applyBorder="1" applyAlignment="1">
      <alignment horizontal="center" vertical="center"/>
    </xf>
    <xf numFmtId="0" fontId="16" fillId="0" borderId="6" xfId="2" applyFont="1" applyFill="1" applyBorder="1" applyAlignment="1">
      <alignment horizontal="center" vertical="center" wrapText="1"/>
    </xf>
    <xf numFmtId="0" fontId="16" fillId="0" borderId="17" xfId="2" applyFont="1" applyFill="1" applyBorder="1" applyAlignment="1">
      <alignment horizontal="center" vertical="center" wrapText="1"/>
    </xf>
    <xf numFmtId="0" fontId="16" fillId="0" borderId="22" xfId="2" applyFont="1" applyFill="1" applyBorder="1" applyAlignment="1">
      <alignment horizontal="center" vertical="center" wrapText="1"/>
    </xf>
    <xf numFmtId="3" fontId="14" fillId="0" borderId="22" xfId="2" applyNumberFormat="1" applyFont="1" applyBorder="1" applyAlignment="1">
      <alignment horizontal="right" vertical="center" wrapText="1"/>
    </xf>
    <xf numFmtId="0" fontId="16" fillId="0" borderId="20" xfId="2" applyFont="1" applyFill="1" applyBorder="1" applyAlignment="1">
      <alignment horizontal="center" wrapText="1"/>
    </xf>
    <xf numFmtId="0" fontId="16" fillId="0" borderId="21" xfId="2" applyFont="1" applyFill="1" applyBorder="1" applyAlignment="1">
      <alignment horizontal="center" wrapText="1"/>
    </xf>
    <xf numFmtId="9" fontId="2" fillId="0" borderId="24" xfId="2" applyNumberFormat="1" applyBorder="1"/>
    <xf numFmtId="0" fontId="16" fillId="0" borderId="17" xfId="2" applyFont="1" applyFill="1" applyBorder="1" applyAlignment="1">
      <alignment horizontal="center" wrapText="1"/>
    </xf>
    <xf numFmtId="0" fontId="16" fillId="0" borderId="17" xfId="2" applyFont="1" applyFill="1" applyBorder="1" applyAlignment="1">
      <alignment vertical="top" wrapText="1"/>
    </xf>
    <xf numFmtId="0" fontId="16" fillId="0" borderId="18" xfId="2" applyFont="1" applyFill="1" applyBorder="1" applyAlignment="1">
      <alignment vertical="top" wrapText="1"/>
    </xf>
    <xf numFmtId="0" fontId="2" fillId="0" borderId="37" xfId="2" applyFont="1" applyFill="1" applyBorder="1"/>
    <xf numFmtId="0" fontId="2" fillId="0" borderId="37" xfId="2" applyBorder="1"/>
    <xf numFmtId="0" fontId="2" fillId="0" borderId="37" xfId="2" applyFill="1" applyBorder="1"/>
    <xf numFmtId="0" fontId="16" fillId="0" borderId="6" xfId="2" applyFont="1" applyFill="1" applyBorder="1" applyAlignment="1">
      <alignment horizontal="right" wrapText="1"/>
    </xf>
    <xf numFmtId="0" fontId="16" fillId="0" borderId="22" xfId="2" applyFont="1" applyFill="1" applyBorder="1" applyAlignment="1">
      <alignment horizontal="right" wrapText="1"/>
    </xf>
    <xf numFmtId="0" fontId="16" fillId="0" borderId="19" xfId="2" applyFont="1" applyFill="1" applyBorder="1" applyAlignment="1">
      <alignment horizontal="center" vertical="center" wrapText="1"/>
    </xf>
    <xf numFmtId="0" fontId="16" fillId="0" borderId="20" xfId="2" quotePrefix="1" applyFont="1" applyFill="1" applyBorder="1" applyAlignment="1">
      <alignment horizontal="center" vertical="center" wrapText="1"/>
    </xf>
    <xf numFmtId="0" fontId="16" fillId="0" borderId="21" xfId="2" quotePrefix="1" applyFont="1" applyFill="1" applyBorder="1" applyAlignment="1">
      <alignment horizontal="center" vertical="center" wrapText="1"/>
    </xf>
    <xf numFmtId="0" fontId="28" fillId="0" borderId="18" xfId="2" applyFont="1" applyFill="1" applyBorder="1" applyAlignment="1">
      <alignment vertical="top" wrapText="1"/>
    </xf>
    <xf numFmtId="0" fontId="28" fillId="0" borderId="17" xfId="2" applyFont="1" applyFill="1" applyBorder="1" applyAlignment="1">
      <alignment horizontal="center" wrapText="1"/>
    </xf>
    <xf numFmtId="0" fontId="28" fillId="0" borderId="17" xfId="2" applyFont="1" applyFill="1" applyBorder="1" applyAlignment="1">
      <alignment vertical="top" wrapText="1"/>
    </xf>
    <xf numFmtId="0" fontId="28" fillId="0" borderId="6" xfId="2" applyFont="1" applyFill="1" applyBorder="1" applyAlignment="1">
      <alignment horizontal="right" wrapText="1"/>
    </xf>
    <xf numFmtId="0" fontId="8" fillId="0" borderId="6" xfId="2" applyFont="1" applyFill="1" applyBorder="1" applyAlignment="1">
      <alignment horizontal="right" vertical="top" wrapText="1"/>
    </xf>
    <xf numFmtId="0" fontId="28" fillId="0" borderId="19" xfId="2" applyFont="1" applyFill="1" applyBorder="1" applyAlignment="1">
      <alignment horizontal="center" vertical="top" wrapText="1"/>
    </xf>
    <xf numFmtId="0" fontId="28" fillId="0" borderId="20" xfId="2" quotePrefix="1" applyFont="1" applyFill="1" applyBorder="1" applyAlignment="1">
      <alignment horizontal="center" wrapText="1"/>
    </xf>
    <xf numFmtId="0" fontId="28" fillId="0" borderId="21" xfId="2" quotePrefix="1" applyFont="1" applyFill="1" applyBorder="1" applyAlignment="1">
      <alignment horizontal="right" wrapText="1"/>
    </xf>
    <xf numFmtId="0" fontId="2" fillId="0" borderId="18" xfId="2" applyFont="1" applyFill="1" applyBorder="1"/>
    <xf numFmtId="0" fontId="2" fillId="0" borderId="17" xfId="2" applyFont="1" applyFill="1" applyBorder="1" applyAlignment="1">
      <alignment horizontal="left" vertical="top"/>
    </xf>
    <xf numFmtId="0" fontId="2" fillId="0" borderId="17" xfId="2" applyFont="1" applyFill="1" applyBorder="1" applyAlignment="1">
      <alignment horizontal="left" vertical="top" wrapText="1"/>
    </xf>
    <xf numFmtId="0" fontId="28" fillId="0" borderId="19" xfId="2" applyFont="1" applyFill="1" applyBorder="1" applyAlignment="1">
      <alignment horizontal="center" wrapText="1"/>
    </xf>
    <xf numFmtId="165" fontId="20" fillId="0" borderId="13" xfId="0" applyNumberFormat="1" applyFont="1" applyBorder="1" applyAlignment="1">
      <alignment horizontal="center" vertical="center"/>
    </xf>
    <xf numFmtId="165" fontId="20" fillId="0" borderId="0" xfId="0" applyNumberFormat="1" applyFont="1" applyAlignment="1">
      <alignment horizontal="center" vertical="center"/>
    </xf>
    <xf numFmtId="165" fontId="20" fillId="0" borderId="7" xfId="0" applyNumberFormat="1" applyFont="1" applyBorder="1" applyAlignment="1">
      <alignment horizontal="center" vertical="center"/>
    </xf>
    <xf numFmtId="0" fontId="9" fillId="0" borderId="0" xfId="0" applyFont="1" applyAlignment="1">
      <alignment horizontal="center" vertical="center"/>
    </xf>
    <xf numFmtId="0" fontId="7" fillId="0" borderId="33" xfId="2" applyFont="1" applyBorder="1" applyAlignment="1">
      <alignment horizontal="center"/>
    </xf>
    <xf numFmtId="0" fontId="7" fillId="0" borderId="34" xfId="2" applyFont="1" applyBorder="1" applyAlignment="1">
      <alignment horizontal="center"/>
    </xf>
    <xf numFmtId="0" fontId="7" fillId="0" borderId="33" xfId="2" quotePrefix="1" applyFont="1" applyBorder="1" applyAlignment="1">
      <alignment horizontal="center"/>
    </xf>
    <xf numFmtId="0" fontId="7" fillId="0" borderId="35" xfId="2" quotePrefix="1" applyFont="1" applyBorder="1" applyAlignment="1">
      <alignment horizontal="center"/>
    </xf>
    <xf numFmtId="0" fontId="2" fillId="0" borderId="6" xfId="2" applyBorder="1" applyAlignment="1">
      <alignment horizontal="center"/>
    </xf>
    <xf numFmtId="0" fontId="2" fillId="0" borderId="22" xfId="2" applyBorder="1" applyAlignment="1">
      <alignment horizontal="center"/>
    </xf>
    <xf numFmtId="0" fontId="7" fillId="0" borderId="0" xfId="2" applyFont="1" applyAlignment="1">
      <alignment horizontal="center"/>
    </xf>
    <xf numFmtId="0" fontId="5" fillId="0" borderId="21" xfId="2" applyFont="1" applyFill="1" applyBorder="1" applyAlignment="1">
      <alignment horizontal="center" vertical="center" wrapText="1"/>
    </xf>
    <xf numFmtId="0" fontId="5" fillId="0" borderId="22" xfId="2" applyFont="1" applyFill="1" applyBorder="1" applyAlignment="1">
      <alignment horizontal="center" vertical="center" wrapText="1"/>
    </xf>
    <xf numFmtId="0" fontId="7" fillId="0" borderId="20" xfId="2" quotePrefix="1" applyFont="1" applyBorder="1" applyAlignment="1">
      <alignment horizontal="center"/>
    </xf>
    <xf numFmtId="0" fontId="7" fillId="0" borderId="20" xfId="2" applyFont="1" applyBorder="1" applyAlignment="1">
      <alignment horizontal="center"/>
    </xf>
    <xf numFmtId="0" fontId="18" fillId="0" borderId="20" xfId="2" applyFont="1" applyBorder="1" applyAlignment="1">
      <alignment horizontal="left"/>
    </xf>
    <xf numFmtId="0" fontId="18" fillId="0" borderId="21" xfId="2" applyFont="1" applyBorder="1" applyAlignment="1">
      <alignment horizontal="left"/>
    </xf>
    <xf numFmtId="0" fontId="2" fillId="0" borderId="23" xfId="2" applyBorder="1" applyAlignment="1">
      <alignment horizontal="center"/>
    </xf>
    <xf numFmtId="0" fontId="2" fillId="0" borderId="24" xfId="2" applyBorder="1" applyAlignment="1">
      <alignment horizontal="center"/>
    </xf>
    <xf numFmtId="0" fontId="7" fillId="0" borderId="21" xfId="2" applyFont="1" applyBorder="1" applyAlignment="1">
      <alignment horizontal="center"/>
    </xf>
    <xf numFmtId="0" fontId="7" fillId="0" borderId="0" xfId="2" applyFont="1" applyBorder="1" applyAlignment="1">
      <alignment horizontal="center"/>
    </xf>
    <xf numFmtId="0" fontId="2" fillId="0" borderId="0" xfId="2" applyBorder="1" applyAlignment="1">
      <alignment horizontal="center"/>
    </xf>
    <xf numFmtId="0" fontId="2" fillId="0" borderId="36" xfId="2" applyBorder="1" applyAlignment="1">
      <alignment horizontal="center"/>
    </xf>
    <xf numFmtId="0" fontId="2" fillId="0" borderId="37" xfId="2" applyBorder="1" applyAlignment="1">
      <alignment horizontal="center"/>
    </xf>
    <xf numFmtId="0" fontId="9" fillId="0" borderId="0" xfId="0" applyFont="1" applyBorder="1" applyAlignment="1">
      <alignment horizontal="center" vertical="center"/>
    </xf>
    <xf numFmtId="0" fontId="23" fillId="0" borderId="0" xfId="0" applyFont="1" applyBorder="1" applyAlignment="1">
      <alignment vertical="center" wrapText="1"/>
    </xf>
    <xf numFmtId="0" fontId="9" fillId="0" borderId="13"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5" xfId="0" applyFont="1" applyBorder="1" applyAlignment="1">
      <alignment horizontal="center" vertical="center"/>
    </xf>
    <xf numFmtId="0" fontId="25" fillId="0" borderId="14" xfId="0" applyFont="1" applyBorder="1" applyAlignment="1">
      <alignment vertical="center"/>
    </xf>
    <xf numFmtId="0" fontId="9" fillId="0" borderId="0" xfId="0" applyFont="1" applyAlignment="1">
      <alignment horizontal="center"/>
    </xf>
    <xf numFmtId="0" fontId="2" fillId="0" borderId="19" xfId="2" applyBorder="1" applyAlignment="1">
      <alignment horizontal="center"/>
    </xf>
    <xf numFmtId="0" fontId="2" fillId="0" borderId="17" xfId="2" applyBorder="1" applyAlignment="1">
      <alignment horizontal="center"/>
    </xf>
    <xf numFmtId="0" fontId="9" fillId="7" borderId="0" xfId="0" applyFont="1" applyFill="1" applyBorder="1" applyAlignment="1">
      <alignment horizontal="center" vertical="center"/>
    </xf>
    <xf numFmtId="0" fontId="14" fillId="0" borderId="0" xfId="0" applyFont="1" applyBorder="1" applyAlignment="1">
      <alignment vertical="center"/>
    </xf>
    <xf numFmtId="0" fontId="26" fillId="0" borderId="13" xfId="2" applyFont="1" applyBorder="1" applyAlignment="1">
      <alignment horizont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xf>
    <xf numFmtId="0" fontId="26" fillId="0" borderId="0" xfId="2" applyFont="1" applyBorder="1" applyAlignment="1">
      <alignment horizontal="center"/>
    </xf>
    <xf numFmtId="0" fontId="27" fillId="0" borderId="0" xfId="2" applyFont="1" applyBorder="1" applyAlignment="1">
      <alignment horizontal="center"/>
    </xf>
    <xf numFmtId="0" fontId="16" fillId="0" borderId="29" xfId="2" applyFont="1" applyFill="1" applyBorder="1" applyAlignment="1">
      <alignment horizontal="center" wrapText="1"/>
    </xf>
    <xf numFmtId="0" fontId="16" fillId="0" borderId="14" xfId="2" applyFont="1" applyFill="1" applyBorder="1" applyAlignment="1">
      <alignment horizontal="center" wrapText="1"/>
    </xf>
    <xf numFmtId="0" fontId="16" fillId="0" borderId="38" xfId="2" applyFont="1" applyFill="1" applyBorder="1" applyAlignment="1">
      <alignment horizontal="center" wrapText="1"/>
    </xf>
    <xf numFmtId="0" fontId="16" fillId="0" borderId="6" xfId="2" applyFont="1" applyFill="1" applyBorder="1" applyAlignment="1">
      <alignment horizontal="center" vertical="center" wrapText="1"/>
    </xf>
    <xf numFmtId="0" fontId="16" fillId="0" borderId="22" xfId="2" applyFont="1" applyFill="1" applyBorder="1" applyAlignment="1">
      <alignment horizontal="center" vertical="center" wrapText="1"/>
    </xf>
    <xf numFmtId="0" fontId="16" fillId="0" borderId="0" xfId="2" applyFont="1" applyFill="1" applyBorder="1" applyAlignment="1">
      <alignment horizontal="right" wrapText="1"/>
    </xf>
    <xf numFmtId="0" fontId="16" fillId="0" borderId="20" xfId="2" applyFont="1" applyFill="1" applyBorder="1" applyAlignment="1">
      <alignment horizontal="center" wrapText="1"/>
    </xf>
    <xf numFmtId="0" fontId="16" fillId="0" borderId="21" xfId="2" applyFont="1" applyFill="1" applyBorder="1" applyAlignment="1">
      <alignment horizontal="center" wrapText="1"/>
    </xf>
    <xf numFmtId="0" fontId="16" fillId="0" borderId="19" xfId="2" applyFont="1" applyFill="1" applyBorder="1" applyAlignment="1">
      <alignment horizontal="center" wrapText="1"/>
    </xf>
    <xf numFmtId="0" fontId="16" fillId="0" borderId="6" xfId="2" applyFont="1" applyFill="1" applyBorder="1" applyAlignment="1">
      <alignment horizontal="center" wrapText="1"/>
    </xf>
    <xf numFmtId="0" fontId="16" fillId="0" borderId="22" xfId="2" applyFont="1" applyFill="1" applyBorder="1" applyAlignment="1">
      <alignment horizontal="center" wrapText="1"/>
    </xf>
    <xf numFmtId="0" fontId="9" fillId="0" borderId="15" xfId="0" applyFont="1" applyBorder="1" applyAlignment="1">
      <alignment horizontal="center"/>
    </xf>
    <xf numFmtId="0" fontId="28" fillId="0" borderId="18" xfId="2" applyFont="1" applyFill="1" applyBorder="1" applyAlignment="1">
      <alignment horizontal="center" vertical="top" wrapText="1"/>
    </xf>
    <xf numFmtId="0" fontId="28" fillId="0" borderId="23" xfId="2" applyFont="1" applyFill="1" applyBorder="1" applyAlignment="1">
      <alignment horizontal="center" vertical="top" wrapText="1"/>
    </xf>
    <xf numFmtId="0" fontId="28" fillId="0" borderId="24" xfId="2" applyFont="1" applyFill="1" applyBorder="1" applyAlignment="1">
      <alignment horizontal="center" vertical="top" wrapText="1"/>
    </xf>
    <xf numFmtId="0" fontId="28" fillId="0" borderId="19" xfId="2" applyFont="1" applyFill="1" applyBorder="1" applyAlignment="1">
      <alignment horizontal="center" wrapText="1"/>
    </xf>
    <xf numFmtId="0" fontId="28" fillId="0" borderId="20" xfId="2" applyFont="1" applyFill="1" applyBorder="1" applyAlignment="1">
      <alignment horizontal="center" wrapText="1"/>
    </xf>
    <xf numFmtId="0" fontId="28" fillId="0" borderId="21" xfId="2" applyFont="1" applyFill="1" applyBorder="1" applyAlignment="1">
      <alignment horizontal="center" wrapText="1"/>
    </xf>
    <xf numFmtId="0" fontId="28" fillId="0" borderId="6" xfId="2" applyFont="1" applyFill="1" applyBorder="1" applyAlignment="1">
      <alignment horizontal="center" wrapText="1"/>
    </xf>
    <xf numFmtId="0" fontId="28" fillId="0" borderId="22" xfId="2" applyFont="1" applyFill="1" applyBorder="1" applyAlignment="1">
      <alignment horizontal="right" wrapText="1"/>
    </xf>
    <xf numFmtId="0" fontId="17" fillId="0" borderId="0" xfId="2" applyFont="1" applyFill="1" applyBorder="1" applyAlignment="1">
      <alignment horizontal="left" vertical="top" wrapText="1"/>
    </xf>
    <xf numFmtId="0" fontId="17" fillId="0" borderId="19" xfId="2" applyFont="1" applyFill="1" applyBorder="1" applyAlignment="1">
      <alignment horizontal="left" vertical="top" wrapText="1"/>
    </xf>
    <xf numFmtId="0" fontId="17" fillId="0" borderId="21" xfId="2" applyFont="1" applyFill="1" applyBorder="1" applyAlignment="1">
      <alignment horizontal="left" vertical="top" wrapText="1"/>
    </xf>
    <xf numFmtId="0" fontId="17" fillId="0" borderId="17" xfId="2" applyFont="1" applyFill="1" applyBorder="1" applyAlignment="1">
      <alignment horizontal="left" vertical="top" wrapText="1"/>
    </xf>
    <xf numFmtId="0" fontId="17" fillId="0" borderId="22" xfId="2" applyFont="1" applyFill="1" applyBorder="1" applyAlignment="1">
      <alignment horizontal="left" vertical="top" wrapText="1"/>
    </xf>
    <xf numFmtId="0" fontId="7" fillId="0" borderId="17" xfId="2" applyFont="1" applyFill="1" applyBorder="1" applyAlignment="1">
      <alignment horizontal="left"/>
    </xf>
    <xf numFmtId="0" fontId="7" fillId="0" borderId="28" xfId="2" applyFont="1" applyFill="1" applyBorder="1" applyAlignment="1">
      <alignment horizontal="left"/>
    </xf>
    <xf numFmtId="0" fontId="17" fillId="0" borderId="29" xfId="2" applyFont="1" applyFill="1" applyBorder="1" applyAlignment="1">
      <alignment horizontal="left" vertical="top" wrapText="1"/>
    </xf>
    <xf numFmtId="0" fontId="17" fillId="0" borderId="14" xfId="2" applyFont="1" applyFill="1" applyBorder="1" applyAlignment="1">
      <alignment horizontal="left" vertical="top" wrapText="1"/>
    </xf>
    <xf numFmtId="0" fontId="17" fillId="0" borderId="18" xfId="2" applyFont="1" applyFill="1" applyBorder="1" applyAlignment="1">
      <alignment horizontal="left" vertical="top" wrapText="1"/>
    </xf>
    <xf numFmtId="0" fontId="17" fillId="0" borderId="24" xfId="2" applyFont="1" applyFill="1" applyBorder="1" applyAlignment="1">
      <alignment horizontal="left" vertical="top" wrapText="1"/>
    </xf>
    <xf numFmtId="0" fontId="13" fillId="0" borderId="28" xfId="3" applyFont="1" applyFill="1" applyBorder="1" applyAlignment="1">
      <alignment horizontal="center" wrapText="1"/>
    </xf>
    <xf numFmtId="0" fontId="13" fillId="0" borderId="31" xfId="3" applyFont="1" applyFill="1" applyBorder="1" applyAlignment="1">
      <alignment horizontal="center" wrapText="1"/>
    </xf>
    <xf numFmtId="0" fontId="13" fillId="0" borderId="32" xfId="3" applyFont="1" applyFill="1" applyBorder="1" applyAlignment="1">
      <alignment horizontal="center" wrapText="1"/>
    </xf>
    <xf numFmtId="0" fontId="32" fillId="0" borderId="0" xfId="0" applyFont="1" applyAlignment="1">
      <alignment horizontal="center" vertical="center"/>
    </xf>
  </cellXfs>
  <cellStyles count="4">
    <cellStyle name="Normal" xfId="0" builtinId="0"/>
    <cellStyle name="Normal 2" xfId="2"/>
    <cellStyle name="Normal 3" xfId="3"/>
    <cellStyle name="Percent" xfId="1" builtinId="5"/>
  </cellStyles>
  <dxfs count="0"/>
  <tableStyles count="0" defaultTableStyle="TableStyleMedium2" defaultPivotStyle="PivotStyleLight16"/>
  <colors>
    <mruColors>
      <color rgb="FF9E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74484399641127"/>
          <c:y val="3.262398670086783E-2"/>
          <c:w val="0.82111573632913715"/>
          <c:h val="0.85363411298899783"/>
        </c:manualLayout>
      </c:layout>
      <c:lineChart>
        <c:grouping val="standard"/>
        <c:varyColors val="0"/>
        <c:ser>
          <c:idx val="0"/>
          <c:order val="0"/>
          <c:tx>
            <c:strRef>
              <c:f>'Figure 10-1'!$A$3</c:f>
              <c:strCache>
                <c:ptCount val="1"/>
                <c:pt idx="0">
                  <c:v>Private vehicle</c:v>
                </c:pt>
              </c:strCache>
            </c:strRef>
          </c:tx>
          <c:marker>
            <c:symbol val="none"/>
          </c:marker>
          <c:cat>
            <c:strRef>
              <c:f>'Figure 10-1'!$B$2:$G$2</c:f>
              <c:strCache>
                <c:ptCount val="6"/>
                <c:pt idx="0">
                  <c:v>1960</c:v>
                </c:pt>
                <c:pt idx="1">
                  <c:v>1970</c:v>
                </c:pt>
                <c:pt idx="2">
                  <c:v>1980</c:v>
                </c:pt>
                <c:pt idx="3">
                  <c:v>1990</c:v>
                </c:pt>
                <c:pt idx="4">
                  <c:v>2000</c:v>
                </c:pt>
                <c:pt idx="5">
                  <c:v>2010</c:v>
                </c:pt>
              </c:strCache>
            </c:strRef>
          </c:cat>
          <c:val>
            <c:numRef>
              <c:f>'Figure 10-1'!$B$3:$G$3</c:f>
              <c:numCache>
                <c:formatCode>General</c:formatCode>
                <c:ptCount val="6"/>
                <c:pt idx="0">
                  <c:v>43</c:v>
                </c:pt>
                <c:pt idx="1">
                  <c:v>62</c:v>
                </c:pt>
                <c:pt idx="2">
                  <c:v>83</c:v>
                </c:pt>
                <c:pt idx="3">
                  <c:v>99.6</c:v>
                </c:pt>
                <c:pt idx="4">
                  <c:v>112.7</c:v>
                </c:pt>
                <c:pt idx="5">
                  <c:v>118.1</c:v>
                </c:pt>
              </c:numCache>
            </c:numRef>
          </c:val>
          <c:smooth val="0"/>
        </c:ser>
        <c:ser>
          <c:idx val="1"/>
          <c:order val="1"/>
          <c:tx>
            <c:strRef>
              <c:f>'Figure 10-1'!$A$4</c:f>
              <c:strCache>
                <c:ptCount val="1"/>
                <c:pt idx="0">
                  <c:v>Public transit</c:v>
                </c:pt>
              </c:strCache>
            </c:strRef>
          </c:tx>
          <c:marker>
            <c:symbol val="none"/>
          </c:marker>
          <c:cat>
            <c:strRef>
              <c:f>'Figure 10-1'!$B$2:$G$2</c:f>
              <c:strCache>
                <c:ptCount val="6"/>
                <c:pt idx="0">
                  <c:v>1960</c:v>
                </c:pt>
                <c:pt idx="1">
                  <c:v>1970</c:v>
                </c:pt>
                <c:pt idx="2">
                  <c:v>1980</c:v>
                </c:pt>
                <c:pt idx="3">
                  <c:v>1990</c:v>
                </c:pt>
                <c:pt idx="4">
                  <c:v>2000</c:v>
                </c:pt>
                <c:pt idx="5">
                  <c:v>2010</c:v>
                </c:pt>
              </c:strCache>
            </c:strRef>
          </c:cat>
          <c:val>
            <c:numRef>
              <c:f>'Figure 10-1'!$B$4:$G$4</c:f>
              <c:numCache>
                <c:formatCode>General</c:formatCode>
                <c:ptCount val="6"/>
                <c:pt idx="0">
                  <c:v>7.8</c:v>
                </c:pt>
                <c:pt idx="1">
                  <c:v>6.5</c:v>
                </c:pt>
                <c:pt idx="2">
                  <c:v>5.9</c:v>
                </c:pt>
                <c:pt idx="3">
                  <c:v>5.9</c:v>
                </c:pt>
                <c:pt idx="4">
                  <c:v>6</c:v>
                </c:pt>
                <c:pt idx="5">
                  <c:v>6.8</c:v>
                </c:pt>
              </c:numCache>
            </c:numRef>
          </c:val>
          <c:smooth val="0"/>
        </c:ser>
        <c:ser>
          <c:idx val="2"/>
          <c:order val="2"/>
          <c:tx>
            <c:strRef>
              <c:f>'Figure 10-1'!$A$5</c:f>
              <c:strCache>
                <c:ptCount val="1"/>
                <c:pt idx="0">
                  <c:v>Walk/home</c:v>
                </c:pt>
              </c:strCache>
            </c:strRef>
          </c:tx>
          <c:marker>
            <c:symbol val="none"/>
          </c:marker>
          <c:cat>
            <c:strRef>
              <c:f>'Figure 10-1'!$B$2:$G$2</c:f>
              <c:strCache>
                <c:ptCount val="6"/>
                <c:pt idx="0">
                  <c:v>1960</c:v>
                </c:pt>
                <c:pt idx="1">
                  <c:v>1970</c:v>
                </c:pt>
                <c:pt idx="2">
                  <c:v>1980</c:v>
                </c:pt>
                <c:pt idx="3">
                  <c:v>1990</c:v>
                </c:pt>
                <c:pt idx="4">
                  <c:v>2000</c:v>
                </c:pt>
                <c:pt idx="5">
                  <c:v>2010</c:v>
                </c:pt>
              </c:strCache>
            </c:strRef>
          </c:cat>
          <c:val>
            <c:numRef>
              <c:f>'Figure 10-1'!$B$5:$G$5</c:f>
              <c:numCache>
                <c:formatCode>General</c:formatCode>
                <c:ptCount val="6"/>
                <c:pt idx="0">
                  <c:v>11</c:v>
                </c:pt>
                <c:pt idx="1">
                  <c:v>8.4</c:v>
                </c:pt>
                <c:pt idx="2">
                  <c:v>7.6</c:v>
                </c:pt>
                <c:pt idx="3">
                  <c:v>7.9</c:v>
                </c:pt>
                <c:pt idx="4">
                  <c:v>7.9</c:v>
                </c:pt>
                <c:pt idx="5">
                  <c:v>9.6999999999999993</c:v>
                </c:pt>
              </c:numCache>
            </c:numRef>
          </c:val>
          <c:smooth val="0"/>
        </c:ser>
        <c:dLbls>
          <c:showLegendKey val="0"/>
          <c:showVal val="0"/>
          <c:showCatName val="0"/>
          <c:showSerName val="0"/>
          <c:showPercent val="0"/>
          <c:showBubbleSize val="0"/>
        </c:dLbls>
        <c:marker val="1"/>
        <c:smooth val="0"/>
        <c:axId val="156721536"/>
        <c:axId val="156723072"/>
      </c:lineChart>
      <c:catAx>
        <c:axId val="156721536"/>
        <c:scaling>
          <c:orientation val="minMax"/>
        </c:scaling>
        <c:delete val="0"/>
        <c:axPos val="b"/>
        <c:numFmt formatCode="General" sourceLinked="1"/>
        <c:majorTickMark val="none"/>
        <c:minorTickMark val="none"/>
        <c:tickLblPos val="nextTo"/>
        <c:crossAx val="156723072"/>
        <c:crosses val="autoZero"/>
        <c:auto val="1"/>
        <c:lblAlgn val="ctr"/>
        <c:lblOffset val="100"/>
        <c:noMultiLvlLbl val="0"/>
      </c:catAx>
      <c:valAx>
        <c:axId val="156723072"/>
        <c:scaling>
          <c:orientation val="minMax"/>
        </c:scaling>
        <c:delete val="0"/>
        <c:axPos val="l"/>
        <c:majorGridlines/>
        <c:title>
          <c:tx>
            <c:rich>
              <a:bodyPr/>
              <a:lstStyle/>
              <a:p>
                <a:pPr>
                  <a:defRPr/>
                </a:pPr>
                <a:r>
                  <a:rPr lang="en-US"/>
                  <a:t>Millions</a:t>
                </a:r>
              </a:p>
            </c:rich>
          </c:tx>
          <c:layout/>
          <c:overlay val="0"/>
        </c:title>
        <c:numFmt formatCode="General" sourceLinked="1"/>
        <c:majorTickMark val="none"/>
        <c:minorTickMark val="none"/>
        <c:tickLblPos val="nextTo"/>
        <c:crossAx val="156721536"/>
        <c:crosses val="autoZero"/>
        <c:crossBetween val="between"/>
      </c:valAx>
    </c:plotArea>
    <c:legend>
      <c:legendPos val="t"/>
      <c:layout>
        <c:manualLayout>
          <c:xMode val="edge"/>
          <c:yMode val="edge"/>
          <c:x val="0.16637945734490195"/>
          <c:y val="0.66288308740068103"/>
          <c:w val="0.8087836791101749"/>
          <c:h val="8.2101763386273646E-2"/>
        </c:manualLayout>
      </c:layout>
      <c:overlay val="0"/>
      <c:spPr>
        <a:ln>
          <a:solidFill>
            <a:schemeClr val="tx1"/>
          </a:solidFill>
        </a:ln>
      </c:spPr>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10-10'!$B$1</c:f>
              <c:strCache>
                <c:ptCount val="1"/>
                <c:pt idx="0">
                  <c:v>White (Non Hispanic)</c:v>
                </c:pt>
              </c:strCache>
            </c:strRef>
          </c:tx>
          <c:invertIfNegative val="0"/>
          <c:cat>
            <c:strRef>
              <c:f>'Figure 10-10'!$A$3:$A$11</c:f>
              <c:strCache>
                <c:ptCount val="9"/>
                <c:pt idx="0">
                  <c:v>Drive alone</c:v>
                </c:pt>
                <c:pt idx="1">
                  <c:v>Carpool</c:v>
                </c:pt>
                <c:pt idx="2">
                  <c:v>Transit </c:v>
                </c:pt>
                <c:pt idx="3">
                  <c:v>Taxicab</c:v>
                </c:pt>
                <c:pt idx="4">
                  <c:v>Motorcycle</c:v>
                </c:pt>
                <c:pt idx="5">
                  <c:v>Bicycle</c:v>
                </c:pt>
                <c:pt idx="6">
                  <c:v>Walk</c:v>
                </c:pt>
                <c:pt idx="7">
                  <c:v>Work at home</c:v>
                </c:pt>
                <c:pt idx="8">
                  <c:v>Other method</c:v>
                </c:pt>
              </c:strCache>
            </c:strRef>
          </c:cat>
          <c:val>
            <c:numRef>
              <c:f>'Figure 10-10'!$B$3:$B$11</c:f>
              <c:numCache>
                <c:formatCode>#,##0</c:formatCode>
                <c:ptCount val="9"/>
                <c:pt idx="0">
                  <c:v>73958042</c:v>
                </c:pt>
                <c:pt idx="1">
                  <c:v>7364377</c:v>
                </c:pt>
                <c:pt idx="2">
                  <c:v>2676085</c:v>
                </c:pt>
                <c:pt idx="3">
                  <c:v>67038</c:v>
                </c:pt>
                <c:pt idx="4">
                  <c:v>218507</c:v>
                </c:pt>
                <c:pt idx="5">
                  <c:v>498252</c:v>
                </c:pt>
                <c:pt idx="6">
                  <c:v>2357371</c:v>
                </c:pt>
                <c:pt idx="7">
                  <c:v>4561407</c:v>
                </c:pt>
                <c:pt idx="8">
                  <c:v>599506</c:v>
                </c:pt>
              </c:numCache>
            </c:numRef>
          </c:val>
        </c:ser>
        <c:ser>
          <c:idx val="1"/>
          <c:order val="1"/>
          <c:tx>
            <c:strRef>
              <c:f>'Figure 10-10'!$C$1</c:f>
              <c:strCache>
                <c:ptCount val="1"/>
                <c:pt idx="0">
                  <c:v>Hispanic</c:v>
                </c:pt>
              </c:strCache>
            </c:strRef>
          </c:tx>
          <c:invertIfNegative val="0"/>
          <c:cat>
            <c:strRef>
              <c:f>'Figure 10-10'!$A$3:$A$11</c:f>
              <c:strCache>
                <c:ptCount val="9"/>
                <c:pt idx="0">
                  <c:v>Drive alone</c:v>
                </c:pt>
                <c:pt idx="1">
                  <c:v>Carpool</c:v>
                </c:pt>
                <c:pt idx="2">
                  <c:v>Transit </c:v>
                </c:pt>
                <c:pt idx="3">
                  <c:v>Taxicab</c:v>
                </c:pt>
                <c:pt idx="4">
                  <c:v>Motorcycle</c:v>
                </c:pt>
                <c:pt idx="5">
                  <c:v>Bicycle</c:v>
                </c:pt>
                <c:pt idx="6">
                  <c:v>Walk</c:v>
                </c:pt>
                <c:pt idx="7">
                  <c:v>Work at home</c:v>
                </c:pt>
                <c:pt idx="8">
                  <c:v>Other method</c:v>
                </c:pt>
              </c:strCache>
            </c:strRef>
          </c:cat>
          <c:val>
            <c:numRef>
              <c:f>'Figure 10-10'!$C$3:$C$11</c:f>
              <c:numCache>
                <c:formatCode>#,##0</c:formatCode>
                <c:ptCount val="9"/>
                <c:pt idx="0">
                  <c:v>13812305</c:v>
                </c:pt>
                <c:pt idx="1">
                  <c:v>3222908</c:v>
                </c:pt>
                <c:pt idx="2">
                  <c:v>1596865</c:v>
                </c:pt>
                <c:pt idx="3">
                  <c:v>28187</c:v>
                </c:pt>
                <c:pt idx="4">
                  <c:v>25758</c:v>
                </c:pt>
                <c:pt idx="5">
                  <c:v>140303</c:v>
                </c:pt>
                <c:pt idx="6">
                  <c:v>652130</c:v>
                </c:pt>
                <c:pt idx="7">
                  <c:v>576196</c:v>
                </c:pt>
                <c:pt idx="8">
                  <c:v>322680</c:v>
                </c:pt>
              </c:numCache>
            </c:numRef>
          </c:val>
        </c:ser>
        <c:ser>
          <c:idx val="2"/>
          <c:order val="2"/>
          <c:tx>
            <c:strRef>
              <c:f>'Figure 10-10'!$D$1</c:f>
              <c:strCache>
                <c:ptCount val="1"/>
                <c:pt idx="0">
                  <c:v>Asian (Non-Hispanic)</c:v>
                </c:pt>
              </c:strCache>
            </c:strRef>
          </c:tx>
          <c:invertIfNegative val="0"/>
          <c:cat>
            <c:strRef>
              <c:f>'Figure 10-10'!$A$3:$A$11</c:f>
              <c:strCache>
                <c:ptCount val="9"/>
                <c:pt idx="0">
                  <c:v>Drive alone</c:v>
                </c:pt>
                <c:pt idx="1">
                  <c:v>Carpool</c:v>
                </c:pt>
                <c:pt idx="2">
                  <c:v>Transit </c:v>
                </c:pt>
                <c:pt idx="3">
                  <c:v>Taxicab</c:v>
                </c:pt>
                <c:pt idx="4">
                  <c:v>Motorcycle</c:v>
                </c:pt>
                <c:pt idx="5">
                  <c:v>Bicycle</c:v>
                </c:pt>
                <c:pt idx="6">
                  <c:v>Walk</c:v>
                </c:pt>
                <c:pt idx="7">
                  <c:v>Work at home</c:v>
                </c:pt>
                <c:pt idx="8">
                  <c:v>Other method</c:v>
                </c:pt>
              </c:strCache>
            </c:strRef>
          </c:cat>
          <c:val>
            <c:numRef>
              <c:f>'Figure 10-10'!$D$3:$D$11</c:f>
              <c:numCache>
                <c:formatCode>#,##0</c:formatCode>
                <c:ptCount val="9"/>
                <c:pt idx="0">
                  <c:v>4655363</c:v>
                </c:pt>
                <c:pt idx="1">
                  <c:v>905805</c:v>
                </c:pt>
                <c:pt idx="2">
                  <c:v>721291</c:v>
                </c:pt>
                <c:pt idx="3">
                  <c:v>9553</c:v>
                </c:pt>
                <c:pt idx="4">
                  <c:v>7119</c:v>
                </c:pt>
                <c:pt idx="5">
                  <c:v>34695</c:v>
                </c:pt>
                <c:pt idx="6">
                  <c:v>276833</c:v>
                </c:pt>
                <c:pt idx="7">
                  <c:v>260017</c:v>
                </c:pt>
                <c:pt idx="8">
                  <c:v>53139</c:v>
                </c:pt>
              </c:numCache>
            </c:numRef>
          </c:val>
        </c:ser>
        <c:ser>
          <c:idx val="3"/>
          <c:order val="3"/>
          <c:tx>
            <c:strRef>
              <c:f>'Figure 10-10'!$E$1</c:f>
              <c:strCache>
                <c:ptCount val="1"/>
                <c:pt idx="0">
                  <c:v>Black (Non-Hispanic)</c:v>
                </c:pt>
              </c:strCache>
            </c:strRef>
          </c:tx>
          <c:invertIfNegative val="0"/>
          <c:cat>
            <c:strRef>
              <c:f>'Figure 10-10'!$A$3:$A$11</c:f>
              <c:strCache>
                <c:ptCount val="9"/>
                <c:pt idx="0">
                  <c:v>Drive alone</c:v>
                </c:pt>
                <c:pt idx="1">
                  <c:v>Carpool</c:v>
                </c:pt>
                <c:pt idx="2">
                  <c:v>Transit </c:v>
                </c:pt>
                <c:pt idx="3">
                  <c:v>Taxicab</c:v>
                </c:pt>
                <c:pt idx="4">
                  <c:v>Motorcycle</c:v>
                </c:pt>
                <c:pt idx="5">
                  <c:v>Bicycle</c:v>
                </c:pt>
                <c:pt idx="6">
                  <c:v>Walk</c:v>
                </c:pt>
                <c:pt idx="7">
                  <c:v>Work at home</c:v>
                </c:pt>
                <c:pt idx="8">
                  <c:v>Other method</c:v>
                </c:pt>
              </c:strCache>
            </c:strRef>
          </c:cat>
          <c:val>
            <c:numRef>
              <c:f>'Figure 10-10'!$E$3:$E$11</c:f>
              <c:numCache>
                <c:formatCode>#,##0</c:formatCode>
                <c:ptCount val="9"/>
                <c:pt idx="0">
                  <c:v>10408506</c:v>
                </c:pt>
                <c:pt idx="1">
                  <c:v>1395148</c:v>
                </c:pt>
                <c:pt idx="2">
                  <c:v>1566379</c:v>
                </c:pt>
                <c:pt idx="3">
                  <c:v>34571</c:v>
                </c:pt>
                <c:pt idx="4">
                  <c:v>9167</c:v>
                </c:pt>
                <c:pt idx="5">
                  <c:v>33982</c:v>
                </c:pt>
                <c:pt idx="6">
                  <c:v>375855</c:v>
                </c:pt>
                <c:pt idx="7">
                  <c:v>375813</c:v>
                </c:pt>
                <c:pt idx="8">
                  <c:v>152417</c:v>
                </c:pt>
              </c:numCache>
            </c:numRef>
          </c:val>
        </c:ser>
        <c:ser>
          <c:idx val="4"/>
          <c:order val="4"/>
          <c:tx>
            <c:strRef>
              <c:f>'Figure 10-10'!$F$1</c:f>
              <c:strCache>
                <c:ptCount val="1"/>
                <c:pt idx="0">
                  <c:v>American Indian (Non-Hispanic)</c:v>
                </c:pt>
              </c:strCache>
            </c:strRef>
          </c:tx>
          <c:invertIfNegative val="0"/>
          <c:cat>
            <c:strRef>
              <c:f>'Figure 10-10'!$A$3:$A$11</c:f>
              <c:strCache>
                <c:ptCount val="9"/>
                <c:pt idx="0">
                  <c:v>Drive alone</c:v>
                </c:pt>
                <c:pt idx="1">
                  <c:v>Carpool</c:v>
                </c:pt>
                <c:pt idx="2">
                  <c:v>Transit </c:v>
                </c:pt>
                <c:pt idx="3">
                  <c:v>Taxicab</c:v>
                </c:pt>
                <c:pt idx="4">
                  <c:v>Motorcycle</c:v>
                </c:pt>
                <c:pt idx="5">
                  <c:v>Bicycle</c:v>
                </c:pt>
                <c:pt idx="6">
                  <c:v>Walk</c:v>
                </c:pt>
                <c:pt idx="7">
                  <c:v>Work at home</c:v>
                </c:pt>
                <c:pt idx="8">
                  <c:v>Other method</c:v>
                </c:pt>
              </c:strCache>
            </c:strRef>
          </c:cat>
          <c:val>
            <c:numRef>
              <c:f>'Figure 10-10'!$F$3:$F$11</c:f>
              <c:numCache>
                <c:formatCode>#,##0</c:formatCode>
                <c:ptCount val="9"/>
                <c:pt idx="0">
                  <c:v>446045</c:v>
                </c:pt>
                <c:pt idx="1">
                  <c:v>75134</c:v>
                </c:pt>
                <c:pt idx="2">
                  <c:v>17988</c:v>
                </c:pt>
                <c:pt idx="3">
                  <c:v>1043</c:v>
                </c:pt>
                <c:pt idx="4">
                  <c:v>936</c:v>
                </c:pt>
                <c:pt idx="5">
                  <c:v>1824</c:v>
                </c:pt>
                <c:pt idx="6">
                  <c:v>22078</c:v>
                </c:pt>
                <c:pt idx="7">
                  <c:v>22773</c:v>
                </c:pt>
                <c:pt idx="8">
                  <c:v>6763</c:v>
                </c:pt>
              </c:numCache>
            </c:numRef>
          </c:val>
        </c:ser>
        <c:dLbls>
          <c:showLegendKey val="0"/>
          <c:showVal val="0"/>
          <c:showCatName val="0"/>
          <c:showSerName val="0"/>
          <c:showPercent val="0"/>
          <c:showBubbleSize val="0"/>
        </c:dLbls>
        <c:gapWidth val="150"/>
        <c:overlap val="100"/>
        <c:axId val="161784192"/>
        <c:axId val="161785728"/>
      </c:barChart>
      <c:catAx>
        <c:axId val="161784192"/>
        <c:scaling>
          <c:orientation val="minMax"/>
        </c:scaling>
        <c:delete val="0"/>
        <c:axPos val="b"/>
        <c:numFmt formatCode="General" sourceLinked="1"/>
        <c:majorTickMark val="none"/>
        <c:minorTickMark val="none"/>
        <c:tickLblPos val="nextTo"/>
        <c:crossAx val="161785728"/>
        <c:crosses val="autoZero"/>
        <c:auto val="1"/>
        <c:lblAlgn val="ctr"/>
        <c:lblOffset val="100"/>
        <c:noMultiLvlLbl val="0"/>
      </c:catAx>
      <c:valAx>
        <c:axId val="161785728"/>
        <c:scaling>
          <c:orientation val="minMax"/>
        </c:scaling>
        <c:delete val="0"/>
        <c:axPos val="l"/>
        <c:majorGridlines/>
        <c:numFmt formatCode="0%" sourceLinked="1"/>
        <c:majorTickMark val="none"/>
        <c:minorTickMark val="none"/>
        <c:tickLblPos val="nextTo"/>
        <c:crossAx val="16178419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13525973187777"/>
          <c:y val="6.0431562247549711E-2"/>
          <c:w val="0.74542735436758933"/>
          <c:h val="0.70758299835511895"/>
        </c:manualLayout>
      </c:layout>
      <c:barChart>
        <c:barDir val="col"/>
        <c:grouping val="clustered"/>
        <c:varyColors val="0"/>
        <c:ser>
          <c:idx val="12"/>
          <c:order val="0"/>
          <c:tx>
            <c:strRef>
              <c:f>'Figure 10-11'!$A$16</c:f>
              <c:strCache>
                <c:ptCount val="1"/>
                <c:pt idx="0">
                  <c:v>Total</c:v>
                </c:pt>
              </c:strCache>
            </c:strRef>
          </c:tx>
          <c:invertIfNegative val="0"/>
          <c:cat>
            <c:strRef>
              <c:f>'Figure 10-11'!$B$3:$H$3</c:f>
              <c:strCache>
                <c:ptCount val="7"/>
                <c:pt idx="0">
                  <c:v>Before 1980</c:v>
                </c:pt>
                <c:pt idx="1">
                  <c:v>1980-1984</c:v>
                </c:pt>
                <c:pt idx="2">
                  <c:v>1985-1989</c:v>
                </c:pt>
                <c:pt idx="3">
                  <c:v>1990-1994</c:v>
                </c:pt>
                <c:pt idx="4">
                  <c:v>1995-1999</c:v>
                </c:pt>
                <c:pt idx="5">
                  <c:v>2000-2004</c:v>
                </c:pt>
                <c:pt idx="6">
                  <c:v>2005-2010</c:v>
                </c:pt>
              </c:strCache>
            </c:strRef>
          </c:cat>
          <c:val>
            <c:numRef>
              <c:f>'Figure 10-11'!$B$16:$H$16</c:f>
              <c:numCache>
                <c:formatCode>#,##0</c:formatCode>
                <c:ptCount val="7"/>
                <c:pt idx="0">
                  <c:v>4591179</c:v>
                </c:pt>
                <c:pt idx="1">
                  <c:v>2427568</c:v>
                </c:pt>
                <c:pt idx="2">
                  <c:v>2999751</c:v>
                </c:pt>
                <c:pt idx="3">
                  <c:v>3398111</c:v>
                </c:pt>
                <c:pt idx="4">
                  <c:v>3769429</c:v>
                </c:pt>
                <c:pt idx="5">
                  <c:v>4019379</c:v>
                </c:pt>
                <c:pt idx="6">
                  <c:v>2384166</c:v>
                </c:pt>
              </c:numCache>
            </c:numRef>
          </c:val>
        </c:ser>
        <c:dLbls>
          <c:showLegendKey val="0"/>
          <c:showVal val="0"/>
          <c:showCatName val="0"/>
          <c:showSerName val="0"/>
          <c:showPercent val="0"/>
          <c:showBubbleSize val="0"/>
        </c:dLbls>
        <c:gapWidth val="100"/>
        <c:axId val="161880320"/>
        <c:axId val="161902976"/>
      </c:barChart>
      <c:catAx>
        <c:axId val="161880320"/>
        <c:scaling>
          <c:orientation val="minMax"/>
        </c:scaling>
        <c:delete val="0"/>
        <c:axPos val="b"/>
        <c:title>
          <c:tx>
            <c:rich>
              <a:bodyPr/>
              <a:lstStyle/>
              <a:p>
                <a:pPr>
                  <a:defRPr/>
                </a:pPr>
                <a:r>
                  <a:rPr lang="en-US"/>
                  <a:t>Year of Arrival</a:t>
                </a:r>
              </a:p>
            </c:rich>
          </c:tx>
          <c:overlay val="0"/>
        </c:title>
        <c:majorTickMark val="out"/>
        <c:minorTickMark val="none"/>
        <c:tickLblPos val="nextTo"/>
        <c:txPr>
          <a:bodyPr rot="-1440000"/>
          <a:lstStyle/>
          <a:p>
            <a:pPr>
              <a:defRPr/>
            </a:pPr>
            <a:endParaRPr lang="en-US"/>
          </a:p>
        </c:txPr>
        <c:crossAx val="161902976"/>
        <c:crosses val="autoZero"/>
        <c:auto val="1"/>
        <c:lblAlgn val="ctr"/>
        <c:lblOffset val="100"/>
        <c:noMultiLvlLbl val="0"/>
      </c:catAx>
      <c:valAx>
        <c:axId val="161902976"/>
        <c:scaling>
          <c:orientation val="minMax"/>
        </c:scaling>
        <c:delete val="0"/>
        <c:axPos val="l"/>
        <c:majorGridlines/>
        <c:title>
          <c:tx>
            <c:rich>
              <a:bodyPr rot="-5400000" vert="horz"/>
              <a:lstStyle/>
              <a:p>
                <a:pPr>
                  <a:defRPr/>
                </a:pPr>
                <a:r>
                  <a:rPr lang="en-US"/>
                  <a:t>Number of Commuters</a:t>
                </a:r>
              </a:p>
            </c:rich>
          </c:tx>
          <c:overlay val="0"/>
        </c:title>
        <c:numFmt formatCode="#,##0" sourceLinked="1"/>
        <c:majorTickMark val="out"/>
        <c:minorTickMark val="none"/>
        <c:tickLblPos val="nextTo"/>
        <c:crossAx val="16188032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4893900974244"/>
          <c:y val="6.6920120937016062E-2"/>
          <c:w val="0.65208256595044256"/>
          <c:h val="0.69267177737236618"/>
        </c:manualLayout>
      </c:layout>
      <c:barChart>
        <c:barDir val="col"/>
        <c:grouping val="percentStacked"/>
        <c:varyColors val="0"/>
        <c:ser>
          <c:idx val="0"/>
          <c:order val="0"/>
          <c:tx>
            <c:strRef>
              <c:f>'Figure 10-12'!$A$2</c:f>
              <c:strCache>
                <c:ptCount val="1"/>
                <c:pt idx="0">
                  <c:v>Drive alone</c:v>
                </c:pt>
              </c:strCache>
            </c:strRef>
          </c:tx>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10-12'!$B$2:$J$2</c:f>
              <c:numCache>
                <c:formatCode>0.0%</c:formatCode>
                <c:ptCount val="9"/>
                <c:pt idx="0">
                  <c:v>0.473084508377353</c:v>
                </c:pt>
                <c:pt idx="1">
                  <c:v>0.60503674821408981</c:v>
                </c:pt>
                <c:pt idx="2">
                  <c:v>0.65761684329377201</c:v>
                </c:pt>
                <c:pt idx="3">
                  <c:v>0.67508359791660721</c:v>
                </c:pt>
                <c:pt idx="4">
                  <c:v>0.69943605319241497</c:v>
                </c:pt>
                <c:pt idx="5">
                  <c:v>0.70645188929826064</c:v>
                </c:pt>
                <c:pt idx="6">
                  <c:v>0.74393004498408799</c:v>
                </c:pt>
                <c:pt idx="8">
                  <c:v>0.79051750524242648</c:v>
                </c:pt>
              </c:numCache>
            </c:numRef>
          </c:val>
        </c:ser>
        <c:ser>
          <c:idx val="1"/>
          <c:order val="1"/>
          <c:tx>
            <c:strRef>
              <c:f>'Figure 10-12'!$A$3</c:f>
              <c:strCache>
                <c:ptCount val="1"/>
                <c:pt idx="0">
                  <c:v>carpool </c:v>
                </c:pt>
              </c:strCache>
            </c:strRef>
          </c:tx>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10-12'!$B$3:$J$3</c:f>
              <c:numCache>
                <c:formatCode>0.0%</c:formatCode>
                <c:ptCount val="9"/>
                <c:pt idx="0">
                  <c:v>0.21042746184619696</c:v>
                </c:pt>
                <c:pt idx="1">
                  <c:v>0.17766724660700076</c:v>
                </c:pt>
                <c:pt idx="2">
                  <c:v>0.15516116631988561</c:v>
                </c:pt>
                <c:pt idx="3">
                  <c:v>0.1400292692028012</c:v>
                </c:pt>
                <c:pt idx="4">
                  <c:v>0.12978410541408272</c:v>
                </c:pt>
                <c:pt idx="5">
                  <c:v>0.12586506330615665</c:v>
                </c:pt>
                <c:pt idx="6">
                  <c:v>9.9376434680503611E-2</c:v>
                </c:pt>
                <c:pt idx="8">
                  <c:v>8.579010946798088E-2</c:v>
                </c:pt>
              </c:numCache>
            </c:numRef>
          </c:val>
        </c:ser>
        <c:ser>
          <c:idx val="2"/>
          <c:order val="2"/>
          <c:tx>
            <c:strRef>
              <c:f>'Figure 10-12'!$A$4</c:f>
              <c:strCache>
                <c:ptCount val="1"/>
                <c:pt idx="0">
                  <c:v>Transit </c:v>
                </c:pt>
              </c:strCache>
            </c:strRef>
          </c:tx>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10-12'!$B$4:$J$4</c:f>
              <c:numCache>
                <c:formatCode>0.0%</c:formatCode>
                <c:ptCount val="9"/>
                <c:pt idx="0">
                  <c:v>0.15776040762262358</c:v>
                </c:pt>
                <c:pt idx="1">
                  <c:v>0.11597911020583031</c:v>
                </c:pt>
                <c:pt idx="2">
                  <c:v>9.766890422926125E-2</c:v>
                </c:pt>
                <c:pt idx="3">
                  <c:v>9.8964983780694626E-2</c:v>
                </c:pt>
                <c:pt idx="4">
                  <c:v>9.0426838760950506E-2</c:v>
                </c:pt>
                <c:pt idx="5">
                  <c:v>8.8134297370866629E-2</c:v>
                </c:pt>
                <c:pt idx="6">
                  <c:v>7.157268318225013E-2</c:v>
                </c:pt>
                <c:pt idx="8">
                  <c:v>3.7935133652445219E-2</c:v>
                </c:pt>
              </c:numCache>
            </c:numRef>
          </c:val>
        </c:ser>
        <c:ser>
          <c:idx val="3"/>
          <c:order val="3"/>
          <c:tx>
            <c:strRef>
              <c:f>'Figure 10-12'!$A$5</c:f>
              <c:strCache>
                <c:ptCount val="1"/>
                <c:pt idx="0">
                  <c:v>Taxicab</c:v>
                </c:pt>
              </c:strCache>
            </c:strRef>
          </c:tx>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10-12'!$B$5:$J$5</c:f>
              <c:numCache>
                <c:formatCode>0.0%</c:formatCode>
                <c:ptCount val="9"/>
                <c:pt idx="0">
                  <c:v>3.1528844887478472E-3</c:v>
                </c:pt>
                <c:pt idx="1">
                  <c:v>2.0321547184278966E-3</c:v>
                </c:pt>
                <c:pt idx="2">
                  <c:v>2.2287195222406363E-3</c:v>
                </c:pt>
                <c:pt idx="3">
                  <c:v>1.6303175499564316E-3</c:v>
                </c:pt>
                <c:pt idx="4">
                  <c:v>1.4647882440909261E-3</c:v>
                </c:pt>
                <c:pt idx="5">
                  <c:v>1.5649407143280847E-3</c:v>
                </c:pt>
                <c:pt idx="6">
                  <c:v>1.3848294740849791E-3</c:v>
                </c:pt>
                <c:pt idx="8">
                  <c:v>8.8019212766502224E-4</c:v>
                </c:pt>
              </c:numCache>
            </c:numRef>
          </c:val>
        </c:ser>
        <c:ser>
          <c:idx val="4"/>
          <c:order val="4"/>
          <c:tx>
            <c:strRef>
              <c:f>'Figure 10-12'!$A$6</c:f>
              <c:strCache>
                <c:ptCount val="1"/>
                <c:pt idx="0">
                  <c:v>Motorcycle</c:v>
                </c:pt>
              </c:strCache>
            </c:strRef>
          </c:tx>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10-12'!$B$6:$J$6</c:f>
              <c:numCache>
                <c:formatCode>0.0%</c:formatCode>
                <c:ptCount val="9"/>
                <c:pt idx="0">
                  <c:v>1.0141911259534781E-3</c:v>
                </c:pt>
                <c:pt idx="1">
                  <c:v>1.0917109334551431E-3</c:v>
                </c:pt>
                <c:pt idx="2">
                  <c:v>1.0619645574966394E-3</c:v>
                </c:pt>
                <c:pt idx="3">
                  <c:v>8.9549752789123136E-4</c:v>
                </c:pt>
                <c:pt idx="4">
                  <c:v>8.7640607503756149E-4</c:v>
                </c:pt>
                <c:pt idx="5">
                  <c:v>1.1122242507727899E-3</c:v>
                </c:pt>
                <c:pt idx="6">
                  <c:v>1.4473406504080977E-3</c:v>
                </c:pt>
                <c:pt idx="8">
                  <c:v>2.1426306499621635E-3</c:v>
                </c:pt>
              </c:numCache>
            </c:numRef>
          </c:val>
        </c:ser>
        <c:ser>
          <c:idx val="5"/>
          <c:order val="5"/>
          <c:tx>
            <c:strRef>
              <c:f>'Figure 10-12'!$A$7</c:f>
              <c:strCache>
                <c:ptCount val="1"/>
                <c:pt idx="0">
                  <c:v>Bicycle</c:v>
                </c:pt>
              </c:strCache>
            </c:strRef>
          </c:tx>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10-12'!$B$7:$J$7</c:f>
              <c:numCache>
                <c:formatCode>0.0%</c:formatCode>
                <c:ptCount val="9"/>
                <c:pt idx="0">
                  <c:v>1.8996579936128608E-2</c:v>
                </c:pt>
                <c:pt idx="1">
                  <c:v>9.357664455131004E-3</c:v>
                </c:pt>
                <c:pt idx="2">
                  <c:v>5.8454476792108301E-3</c:v>
                </c:pt>
                <c:pt idx="3">
                  <c:v>4.3221071942617529E-3</c:v>
                </c:pt>
                <c:pt idx="4">
                  <c:v>4.583380420574908E-3</c:v>
                </c:pt>
                <c:pt idx="5">
                  <c:v>4.1428293666747953E-3</c:v>
                </c:pt>
                <c:pt idx="6">
                  <c:v>3.8393188329185163E-3</c:v>
                </c:pt>
                <c:pt idx="8">
                  <c:v>4.9274405697634872E-3</c:v>
                </c:pt>
              </c:numCache>
            </c:numRef>
          </c:val>
        </c:ser>
        <c:ser>
          <c:idx val="6"/>
          <c:order val="6"/>
          <c:tx>
            <c:strRef>
              <c:f>'Figure 10-12'!$A$8</c:f>
              <c:strCache>
                <c:ptCount val="1"/>
                <c:pt idx="0">
                  <c:v>walk</c:v>
                </c:pt>
              </c:strCache>
            </c:strRef>
          </c:tx>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10-12'!$B$8:$J$8</c:f>
              <c:numCache>
                <c:formatCode>0.0%</c:formatCode>
                <c:ptCount val="9"/>
                <c:pt idx="0">
                  <c:v>7.9211346860914883E-2</c:v>
                </c:pt>
                <c:pt idx="1">
                  <c:v>4.1223781086580785E-2</c:v>
                </c:pt>
                <c:pt idx="2">
                  <c:v>3.3255965293417122E-2</c:v>
                </c:pt>
                <c:pt idx="3">
                  <c:v>3.1572835613668887E-2</c:v>
                </c:pt>
                <c:pt idx="4">
                  <c:v>2.7639294061407096E-2</c:v>
                </c:pt>
                <c:pt idx="5">
                  <c:v>2.3612932778814023E-2</c:v>
                </c:pt>
                <c:pt idx="6">
                  <c:v>2.0620193636536499E-2</c:v>
                </c:pt>
                <c:pt idx="8">
                  <c:v>2.5948018112592928E-2</c:v>
                </c:pt>
              </c:numCache>
            </c:numRef>
          </c:val>
        </c:ser>
        <c:ser>
          <c:idx val="7"/>
          <c:order val="7"/>
          <c:tx>
            <c:strRef>
              <c:f>'Figure 10-12'!$A$9</c:f>
              <c:strCache>
                <c:ptCount val="1"/>
                <c:pt idx="0">
                  <c:v>work at home</c:v>
                </c:pt>
              </c:strCache>
            </c:strRef>
          </c:tx>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10-12'!$B$9:$J$9</c:f>
              <c:numCache>
                <c:formatCode>0.0%</c:formatCode>
                <c:ptCount val="9"/>
                <c:pt idx="0">
                  <c:v>3.2505706397960542E-2</c:v>
                </c:pt>
                <c:pt idx="1">
                  <c:v>2.8482260568112636E-2</c:v>
                </c:pt>
                <c:pt idx="2">
                  <c:v>3.2815580290807972E-2</c:v>
                </c:pt>
                <c:pt idx="3">
                  <c:v>3.575398213890011E-2</c:v>
                </c:pt>
                <c:pt idx="4">
                  <c:v>3.6278677796923814E-2</c:v>
                </c:pt>
                <c:pt idx="5">
                  <c:v>3.9392511352926055E-2</c:v>
                </c:pt>
                <c:pt idx="6">
                  <c:v>5.0463508392942204E-2</c:v>
                </c:pt>
                <c:pt idx="8">
                  <c:v>4.4475635363556053E-2</c:v>
                </c:pt>
              </c:numCache>
            </c:numRef>
          </c:val>
        </c:ser>
        <c:ser>
          <c:idx val="8"/>
          <c:order val="8"/>
          <c:tx>
            <c:strRef>
              <c:f>'Figure 10-12'!$A$10</c:f>
              <c:strCache>
                <c:ptCount val="1"/>
                <c:pt idx="0">
                  <c:v>Other method</c:v>
                </c:pt>
              </c:strCache>
            </c:strRef>
          </c:tx>
          <c:spPr>
            <a:ln w="25400">
              <a:noFill/>
            </a:ln>
          </c:spPr>
          <c:invertIfNegative val="0"/>
          <c:cat>
            <c:strRef>
              <c:f>'Figure 10-12'!$B$1:$J$1</c:f>
              <c:strCache>
                <c:ptCount val="9"/>
                <c:pt idx="0">
                  <c:v>2005-2010</c:v>
                </c:pt>
                <c:pt idx="1">
                  <c:v>2000-2004</c:v>
                </c:pt>
                <c:pt idx="2">
                  <c:v>1995-1999</c:v>
                </c:pt>
                <c:pt idx="3">
                  <c:v>1990-1994</c:v>
                </c:pt>
                <c:pt idx="4">
                  <c:v>1985-1989</c:v>
                </c:pt>
                <c:pt idx="5">
                  <c:v>1980-1984</c:v>
                </c:pt>
                <c:pt idx="6">
                  <c:v>Before 1980</c:v>
                </c:pt>
                <c:pt idx="8">
                  <c:v>Born in US</c:v>
                </c:pt>
              </c:strCache>
            </c:strRef>
          </c:cat>
          <c:val>
            <c:numRef>
              <c:f>'Figure 10-12'!$B$10:$J$10</c:f>
              <c:numCache>
                <c:formatCode>0.0%</c:formatCode>
                <c:ptCount val="9"/>
                <c:pt idx="0">
                  <c:v>2.3846913344121173E-2</c:v>
                </c:pt>
                <c:pt idx="1">
                  <c:v>1.9129323211371708E-2</c:v>
                </c:pt>
                <c:pt idx="2">
                  <c:v>1.4345408813907889E-2</c:v>
                </c:pt>
                <c:pt idx="3">
                  <c:v>1.1747409075218556E-2</c:v>
                </c:pt>
                <c:pt idx="4">
                  <c:v>9.5104560345175317E-3</c:v>
                </c:pt>
                <c:pt idx="5">
                  <c:v>9.723311561200345E-3</c:v>
                </c:pt>
                <c:pt idx="6">
                  <c:v>7.3656461662679673E-3</c:v>
                </c:pt>
                <c:pt idx="8">
                  <c:v>7.383334813607762E-3</c:v>
                </c:pt>
              </c:numCache>
            </c:numRef>
          </c:val>
        </c:ser>
        <c:dLbls>
          <c:showLegendKey val="0"/>
          <c:showVal val="0"/>
          <c:showCatName val="0"/>
          <c:showSerName val="0"/>
          <c:showPercent val="0"/>
          <c:showBubbleSize val="0"/>
        </c:dLbls>
        <c:gapWidth val="59"/>
        <c:overlap val="100"/>
        <c:axId val="162015872"/>
        <c:axId val="162022144"/>
      </c:barChart>
      <c:catAx>
        <c:axId val="162015872"/>
        <c:scaling>
          <c:orientation val="minMax"/>
        </c:scaling>
        <c:delete val="0"/>
        <c:axPos val="b"/>
        <c:title>
          <c:tx>
            <c:rich>
              <a:bodyPr/>
              <a:lstStyle/>
              <a:p>
                <a:pPr>
                  <a:defRPr/>
                </a:pPr>
                <a:r>
                  <a:rPr lang="en-US"/>
                  <a:t>Year of Arrival</a:t>
                </a:r>
              </a:p>
            </c:rich>
          </c:tx>
          <c:overlay val="0"/>
        </c:title>
        <c:majorTickMark val="none"/>
        <c:minorTickMark val="none"/>
        <c:tickLblPos val="nextTo"/>
        <c:txPr>
          <a:bodyPr rot="-1740000"/>
          <a:lstStyle/>
          <a:p>
            <a:pPr>
              <a:defRPr sz="900" baseline="0"/>
            </a:pPr>
            <a:endParaRPr lang="en-US"/>
          </a:p>
        </c:txPr>
        <c:crossAx val="162022144"/>
        <c:crosses val="autoZero"/>
        <c:auto val="1"/>
        <c:lblAlgn val="ctr"/>
        <c:lblOffset val="100"/>
        <c:noMultiLvlLbl val="0"/>
      </c:catAx>
      <c:valAx>
        <c:axId val="162022144"/>
        <c:scaling>
          <c:orientation val="minMax"/>
          <c:max val="1"/>
          <c:min val="0.4"/>
        </c:scaling>
        <c:delete val="0"/>
        <c:axPos val="l"/>
        <c:majorGridlines/>
        <c:title>
          <c:tx>
            <c:rich>
              <a:bodyPr/>
              <a:lstStyle/>
              <a:p>
                <a:pPr>
                  <a:defRPr/>
                </a:pPr>
                <a:r>
                  <a:rPr lang="en-US"/>
                  <a:t>Commute Mode Share</a:t>
                </a:r>
              </a:p>
            </c:rich>
          </c:tx>
          <c:layout>
            <c:manualLayout>
              <c:xMode val="edge"/>
              <c:yMode val="edge"/>
              <c:x val="8.124382757240093E-3"/>
              <c:y val="0.25637893598367845"/>
            </c:manualLayout>
          </c:layout>
          <c:overlay val="0"/>
        </c:title>
        <c:numFmt formatCode="0%" sourceLinked="0"/>
        <c:majorTickMark val="none"/>
        <c:minorTickMark val="none"/>
        <c:tickLblPos val="nextTo"/>
        <c:crossAx val="162015872"/>
        <c:crosses val="autoZero"/>
        <c:crossBetween val="between"/>
      </c:valAx>
    </c:plotArea>
    <c:legend>
      <c:legendPos val="b"/>
      <c:layout>
        <c:manualLayout>
          <c:xMode val="edge"/>
          <c:yMode val="edge"/>
          <c:x val="0.78542995684861427"/>
          <c:y val="3.2525262073333269E-2"/>
          <c:w val="0.19754864540237554"/>
          <c:h val="0.87143632256052028"/>
        </c:manualLayout>
      </c:layout>
      <c:overlay val="0"/>
      <c:txPr>
        <a:bodyPr/>
        <a:lstStyle/>
        <a:p>
          <a:pPr>
            <a:defRPr sz="1000" baseline="0"/>
          </a:pPr>
          <a:endParaRPr lang="en-US"/>
        </a:p>
      </c:txPr>
    </c:legend>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06003937007874"/>
          <c:y val="9.2592592592592587E-3"/>
          <c:w val="0.70519816272965874"/>
          <c:h val="0.83309419655876349"/>
        </c:manualLayout>
      </c:layout>
      <c:barChart>
        <c:barDir val="bar"/>
        <c:grouping val="clustered"/>
        <c:varyColors val="0"/>
        <c:ser>
          <c:idx val="0"/>
          <c:order val="0"/>
          <c:tx>
            <c:strRef>
              <c:f>'Figure 10-13'!$B$1</c:f>
              <c:strCache>
                <c:ptCount val="1"/>
                <c:pt idx="0">
                  <c:v>Total Immigrants</c:v>
                </c:pt>
              </c:strCache>
            </c:strRef>
          </c:tx>
          <c:invertIfNegative val="0"/>
          <c:dLbls>
            <c:dLbl>
              <c:idx val="0"/>
              <c:layout>
                <c:manualLayout>
                  <c:x val="1.0256410256410132E-2"/>
                  <c:y val="3.6133694670280035E-3"/>
                </c:manualLayout>
              </c:layout>
              <c:showLegendKey val="0"/>
              <c:showVal val="1"/>
              <c:showCatName val="0"/>
              <c:showSerName val="0"/>
              <c:showPercent val="0"/>
              <c:showBubbleSize val="0"/>
            </c:dLbl>
            <c:dLbl>
              <c:idx val="1"/>
              <c:layout>
                <c:manualLayout>
                  <c:x val="6.8376068376067752E-3"/>
                  <c:y val="1.0840108401084011E-2"/>
                </c:manualLayout>
              </c:layout>
              <c:showLegendKey val="0"/>
              <c:showVal val="1"/>
              <c:showCatName val="0"/>
              <c:showSerName val="0"/>
              <c:showPercent val="0"/>
              <c:showBubbleSize val="0"/>
            </c:dLbl>
            <c:dLbl>
              <c:idx val="2"/>
              <c:layout>
                <c:manualLayout>
                  <c:x val="-1.0256410256410319E-2"/>
                  <c:y val="7.2267389340560069E-3"/>
                </c:manualLayout>
              </c:layout>
              <c:showLegendKey val="0"/>
              <c:showVal val="1"/>
              <c:showCatName val="0"/>
              <c:showSerName val="0"/>
              <c:showPercent val="0"/>
              <c:showBubbleSize val="0"/>
            </c:dLbl>
            <c:dLbl>
              <c:idx val="3"/>
              <c:layout>
                <c:manualLayout>
                  <c:x val="1.0256410256410225E-2"/>
                  <c:y val="7.226738934055941E-3"/>
                </c:manualLayout>
              </c:layout>
              <c:showLegendKey val="0"/>
              <c:showVal val="1"/>
              <c:showCatName val="0"/>
              <c:showSerName val="0"/>
              <c:showPercent val="0"/>
              <c:showBubbleSize val="0"/>
            </c:dLbl>
            <c:dLbl>
              <c:idx val="4"/>
              <c:layout>
                <c:manualLayout>
                  <c:x val="1.3675213675213675E-2"/>
                  <c:y val="1.0840108401084011E-2"/>
                </c:manualLayout>
              </c:layout>
              <c:showLegendKey val="0"/>
              <c:showVal val="1"/>
              <c:showCatName val="0"/>
              <c:showSerName val="0"/>
              <c:showPercent val="0"/>
              <c:showBubbleSize val="0"/>
            </c:dLbl>
            <c:dLbl>
              <c:idx val="5"/>
              <c:layout>
                <c:manualLayout>
                  <c:x val="1.0256410256410225E-2"/>
                  <c:y val="3.6133694670280035E-3"/>
                </c:manualLayout>
              </c:layout>
              <c:showLegendKey val="0"/>
              <c:showVal val="1"/>
              <c:showCatName val="0"/>
              <c:showSerName val="0"/>
              <c:showPercent val="0"/>
              <c:showBubbleSize val="0"/>
            </c:dLbl>
            <c:dLbl>
              <c:idx val="7"/>
              <c:layout>
                <c:manualLayout>
                  <c:x val="-2.6919711962215907E-7"/>
                  <c:y val="3.6130849497471355E-3"/>
                </c:manualLayout>
              </c:layout>
              <c:showLegendKey val="0"/>
              <c:showVal val="1"/>
              <c:showCatName val="0"/>
              <c:showSerName val="0"/>
              <c:showPercent val="0"/>
              <c:showBubbleSize val="0"/>
            </c:dLbl>
            <c:dLbl>
              <c:idx val="8"/>
              <c:layout>
                <c:manualLayout>
                  <c:x val="1.0256410256410256E-2"/>
                  <c:y val="3.6133694670279952E-3"/>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'Figure 10-13'!$A$2:$A$11</c:f>
              <c:strCache>
                <c:ptCount val="10"/>
                <c:pt idx="0">
                  <c:v>Drive Alone</c:v>
                </c:pt>
                <c:pt idx="1">
                  <c:v>Carpool</c:v>
                </c:pt>
                <c:pt idx="2">
                  <c:v>Public Transit</c:v>
                </c:pt>
                <c:pt idx="3">
                  <c:v>Taxicab</c:v>
                </c:pt>
                <c:pt idx="4">
                  <c:v>Motorcycle</c:v>
                </c:pt>
                <c:pt idx="5">
                  <c:v>Bicycle</c:v>
                </c:pt>
                <c:pt idx="6">
                  <c:v>Walk</c:v>
                </c:pt>
                <c:pt idx="7">
                  <c:v>Work at Home</c:v>
                </c:pt>
                <c:pt idx="8">
                  <c:v>Other Method</c:v>
                </c:pt>
                <c:pt idx="9">
                  <c:v>Total</c:v>
                </c:pt>
              </c:strCache>
            </c:strRef>
          </c:cat>
          <c:val>
            <c:numRef>
              <c:f>'Figure 10-13'!$B$2:$B$10</c:f>
              <c:numCache>
                <c:formatCode>0.00%</c:formatCode>
                <c:ptCount val="9"/>
                <c:pt idx="0">
                  <c:v>0.65966587879065097</c:v>
                </c:pt>
                <c:pt idx="1">
                  <c:v>0.14530273807722671</c:v>
                </c:pt>
                <c:pt idx="2">
                  <c:v>0.10006764426484351</c:v>
                </c:pt>
                <c:pt idx="3">
                  <c:v>1.8727334010100983E-3</c:v>
                </c:pt>
                <c:pt idx="4">
                  <c:v>1.0948052790928945E-3</c:v>
                </c:pt>
                <c:pt idx="5">
                  <c:v>6.8274627830428375E-3</c:v>
                </c:pt>
                <c:pt idx="6">
                  <c:v>3.4849916592421322E-2</c:v>
                </c:pt>
                <c:pt idx="7">
                  <c:v>3.7021171590867034E-2</c:v>
                </c:pt>
                <c:pt idx="8">
                  <c:v>1.3297649220844641E-2</c:v>
                </c:pt>
              </c:numCache>
            </c:numRef>
          </c:val>
        </c:ser>
        <c:ser>
          <c:idx val="1"/>
          <c:order val="1"/>
          <c:tx>
            <c:strRef>
              <c:f>'Figure 10-13'!$C$1</c:f>
              <c:strCache>
                <c:ptCount val="1"/>
                <c:pt idx="0">
                  <c:v>Born in US</c:v>
                </c:pt>
              </c:strCache>
            </c:strRef>
          </c:tx>
          <c:invertIfNegative val="0"/>
          <c:dLbls>
            <c:dLbl>
              <c:idx val="0"/>
              <c:layout>
                <c:manualLayout>
                  <c:x val="-7.4700787401574806E-2"/>
                  <c:y val="-4.6973692241958125E-2"/>
                </c:manualLayout>
              </c:layout>
              <c:showLegendKey val="0"/>
              <c:showVal val="1"/>
              <c:showCatName val="0"/>
              <c:showSerName val="0"/>
              <c:showPercent val="0"/>
              <c:showBubbleSize val="0"/>
            </c:dLbl>
            <c:dLbl>
              <c:idx val="1"/>
              <c:layout>
                <c:manualLayout>
                  <c:x val="6.8376068376067752E-3"/>
                  <c:y val="-3.6133694670280035E-3"/>
                </c:manualLayout>
              </c:layout>
              <c:showLegendKey val="0"/>
              <c:showVal val="1"/>
              <c:showCatName val="0"/>
              <c:showSerName val="0"/>
              <c:showPercent val="0"/>
              <c:showBubbleSize val="0"/>
            </c:dLbl>
            <c:dLbl>
              <c:idx val="2"/>
              <c:layout>
                <c:manualLayout>
                  <c:x val="1.3675213675213675E-2"/>
                  <c:y val="-1.0840108401083945E-2"/>
                </c:manualLayout>
              </c:layout>
              <c:showLegendKey val="0"/>
              <c:showVal val="1"/>
              <c:showCatName val="0"/>
              <c:showSerName val="0"/>
              <c:showPercent val="0"/>
              <c:showBubbleSize val="0"/>
            </c:dLbl>
            <c:dLbl>
              <c:idx val="3"/>
              <c:layout>
                <c:manualLayout>
                  <c:x val="1.0256410256410225E-2"/>
                  <c:y val="-7.2267389340560737E-3"/>
                </c:manualLayout>
              </c:layout>
              <c:showLegendKey val="0"/>
              <c:showVal val="1"/>
              <c:showCatName val="0"/>
              <c:showSerName val="0"/>
              <c:showPercent val="0"/>
              <c:showBubbleSize val="0"/>
            </c:dLbl>
            <c:dLbl>
              <c:idx val="4"/>
              <c:layout>
                <c:manualLayout>
                  <c:x val="6.8376068376068688E-3"/>
                  <c:y val="-1.0840108401084077E-2"/>
                </c:manualLayout>
              </c:layout>
              <c:showLegendKey val="0"/>
              <c:showVal val="1"/>
              <c:showCatName val="0"/>
              <c:showSerName val="0"/>
              <c:showPercent val="0"/>
              <c:showBubbleSize val="0"/>
            </c:dLbl>
            <c:dLbl>
              <c:idx val="5"/>
              <c:layout>
                <c:manualLayout>
                  <c:x val="1.0256410256410225E-2"/>
                  <c:y val="-7.2267389340560408E-3"/>
                </c:manualLayout>
              </c:layout>
              <c:showLegendKey val="0"/>
              <c:showVal val="1"/>
              <c:showCatName val="0"/>
              <c:showSerName val="0"/>
              <c:showPercent val="0"/>
              <c:showBubbleSize val="0"/>
            </c:dLbl>
            <c:dLbl>
              <c:idx val="7"/>
              <c:layout>
                <c:manualLayout>
                  <c:x val="6.2677338624098429E-17"/>
                  <c:y val="-1.0840108401084011E-2"/>
                </c:manualLayout>
              </c:layout>
              <c:showLegendKey val="0"/>
              <c:showVal val="1"/>
              <c:showCatName val="0"/>
              <c:showSerName val="0"/>
              <c:showPercent val="0"/>
              <c:showBubbleSize val="0"/>
            </c:dLbl>
            <c:dLbl>
              <c:idx val="8"/>
              <c:layout>
                <c:manualLayout>
                  <c:x val="-6.2677338624098429E-17"/>
                  <c:y val="-1.0840108401084011E-2"/>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'Figure 10-13'!$A$2:$A$11</c:f>
              <c:strCache>
                <c:ptCount val="10"/>
                <c:pt idx="0">
                  <c:v>Drive Alone</c:v>
                </c:pt>
                <c:pt idx="1">
                  <c:v>Carpool</c:v>
                </c:pt>
                <c:pt idx="2">
                  <c:v>Public Transit</c:v>
                </c:pt>
                <c:pt idx="3">
                  <c:v>Taxicab</c:v>
                </c:pt>
                <c:pt idx="4">
                  <c:v>Motorcycle</c:v>
                </c:pt>
                <c:pt idx="5">
                  <c:v>Bicycle</c:v>
                </c:pt>
                <c:pt idx="6">
                  <c:v>Walk</c:v>
                </c:pt>
                <c:pt idx="7">
                  <c:v>Work at Home</c:v>
                </c:pt>
                <c:pt idx="8">
                  <c:v>Other Method</c:v>
                </c:pt>
                <c:pt idx="9">
                  <c:v>Total</c:v>
                </c:pt>
              </c:strCache>
            </c:strRef>
          </c:cat>
          <c:val>
            <c:numRef>
              <c:f>'Figure 10-13'!$C$2:$C$10</c:f>
              <c:numCache>
                <c:formatCode>0.00%</c:formatCode>
                <c:ptCount val="9"/>
                <c:pt idx="0">
                  <c:v>0.79051750524242648</c:v>
                </c:pt>
                <c:pt idx="1">
                  <c:v>8.5790109467980852E-2</c:v>
                </c:pt>
                <c:pt idx="2">
                  <c:v>3.7935133652445219E-2</c:v>
                </c:pt>
                <c:pt idx="3">
                  <c:v>8.8019212766502224E-4</c:v>
                </c:pt>
                <c:pt idx="4">
                  <c:v>2.1426306499621635E-3</c:v>
                </c:pt>
                <c:pt idx="5">
                  <c:v>4.9274405697634872E-3</c:v>
                </c:pt>
                <c:pt idx="6">
                  <c:v>2.5948018112592928E-2</c:v>
                </c:pt>
                <c:pt idx="7">
                  <c:v>4.4475635363556053E-2</c:v>
                </c:pt>
                <c:pt idx="8">
                  <c:v>7.383334813607762E-3</c:v>
                </c:pt>
              </c:numCache>
            </c:numRef>
          </c:val>
        </c:ser>
        <c:dLbls>
          <c:showLegendKey val="0"/>
          <c:showVal val="0"/>
          <c:showCatName val="0"/>
          <c:showSerName val="0"/>
          <c:showPercent val="0"/>
          <c:showBubbleSize val="0"/>
        </c:dLbls>
        <c:gapWidth val="150"/>
        <c:axId val="162044928"/>
        <c:axId val="161637120"/>
      </c:barChart>
      <c:catAx>
        <c:axId val="162044928"/>
        <c:scaling>
          <c:orientation val="minMax"/>
        </c:scaling>
        <c:delete val="0"/>
        <c:axPos val="l"/>
        <c:majorTickMark val="out"/>
        <c:minorTickMark val="none"/>
        <c:tickLblPos val="nextTo"/>
        <c:crossAx val="161637120"/>
        <c:crosses val="autoZero"/>
        <c:auto val="1"/>
        <c:lblAlgn val="ctr"/>
        <c:lblOffset val="100"/>
        <c:noMultiLvlLbl val="0"/>
      </c:catAx>
      <c:valAx>
        <c:axId val="161637120"/>
        <c:scaling>
          <c:orientation val="minMax"/>
          <c:max val="0.8"/>
          <c:min val="0"/>
        </c:scaling>
        <c:delete val="0"/>
        <c:axPos val="b"/>
        <c:majorGridlines/>
        <c:title>
          <c:tx>
            <c:rich>
              <a:bodyPr/>
              <a:lstStyle/>
              <a:p>
                <a:pPr>
                  <a:defRPr/>
                </a:pPr>
                <a:r>
                  <a:rPr lang="en-US"/>
                  <a:t>Commuting Mode Share</a:t>
                </a:r>
              </a:p>
            </c:rich>
          </c:tx>
          <c:overlay val="0"/>
        </c:title>
        <c:numFmt formatCode="0%" sourceLinked="0"/>
        <c:majorTickMark val="out"/>
        <c:minorTickMark val="none"/>
        <c:tickLblPos val="nextTo"/>
        <c:crossAx val="162044928"/>
        <c:crosses val="autoZero"/>
        <c:crossBetween val="between"/>
      </c:valAx>
    </c:plotArea>
    <c:legend>
      <c:legendPos val="r"/>
      <c:layout>
        <c:manualLayout>
          <c:xMode val="edge"/>
          <c:yMode val="edge"/>
          <c:x val="0.57633403324584431"/>
          <c:y val="0.30517182445217605"/>
          <c:w val="0.29442654283599168"/>
          <c:h val="0.13068049420651687"/>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07188072079225"/>
          <c:y val="4.6996713993427988E-2"/>
          <c:w val="0.67700655065175674"/>
          <c:h val="0.65892212784425563"/>
        </c:manualLayout>
      </c:layout>
      <c:barChart>
        <c:barDir val="col"/>
        <c:grouping val="percentStacked"/>
        <c:varyColors val="0"/>
        <c:ser>
          <c:idx val="1"/>
          <c:order val="0"/>
          <c:tx>
            <c:strRef>
              <c:f>'Figure 10-14'!$A$28</c:f>
              <c:strCache>
                <c:ptCount val="1"/>
                <c:pt idx="0">
                  <c:v>Drove alone</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10-14'!$B$28:$Q$28</c:f>
              <c:numCache>
                <c:formatCode>#,##0</c:formatCode>
                <c:ptCount val="16"/>
                <c:pt idx="0">
                  <c:v>1751034</c:v>
                </c:pt>
                <c:pt idx="1">
                  <c:v>1934067</c:v>
                </c:pt>
                <c:pt idx="2">
                  <c:v>2718428</c:v>
                </c:pt>
                <c:pt idx="3">
                  <c:v>3343889</c:v>
                </c:pt>
                <c:pt idx="4">
                  <c:v>4002446</c:v>
                </c:pt>
                <c:pt idx="5">
                  <c:v>4142220</c:v>
                </c:pt>
                <c:pt idx="6">
                  <c:v>4717697</c:v>
                </c:pt>
                <c:pt idx="7">
                  <c:v>4551079</c:v>
                </c:pt>
                <c:pt idx="8">
                  <c:v>4906780</c:v>
                </c:pt>
                <c:pt idx="9">
                  <c:v>9396624</c:v>
                </c:pt>
                <c:pt idx="10">
                  <c:v>13208019</c:v>
                </c:pt>
                <c:pt idx="11">
                  <c:v>17929357</c:v>
                </c:pt>
                <c:pt idx="12">
                  <c:v>11874286</c:v>
                </c:pt>
                <c:pt idx="13">
                  <c:v>7310676</c:v>
                </c:pt>
                <c:pt idx="14">
                  <c:v>6843276</c:v>
                </c:pt>
                <c:pt idx="15">
                  <c:v>6094182</c:v>
                </c:pt>
              </c:numCache>
            </c:numRef>
          </c:val>
        </c:ser>
        <c:ser>
          <c:idx val="2"/>
          <c:order val="1"/>
          <c:tx>
            <c:strRef>
              <c:f>'Figure 10-14'!$A$29</c:f>
              <c:strCache>
                <c:ptCount val="1"/>
                <c:pt idx="0">
                  <c:v> 2-person carpool</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10-14'!$B$29:$Q$29</c:f>
              <c:numCache>
                <c:formatCode>#,##0</c:formatCode>
                <c:ptCount val="16"/>
                <c:pt idx="0">
                  <c:v>220865</c:v>
                </c:pt>
                <c:pt idx="1">
                  <c:v>237562</c:v>
                </c:pt>
                <c:pt idx="2">
                  <c:v>334570</c:v>
                </c:pt>
                <c:pt idx="3">
                  <c:v>388527</c:v>
                </c:pt>
                <c:pt idx="4">
                  <c:v>455610</c:v>
                </c:pt>
                <c:pt idx="5">
                  <c:v>482915</c:v>
                </c:pt>
                <c:pt idx="6">
                  <c:v>500314</c:v>
                </c:pt>
                <c:pt idx="7">
                  <c:v>488177</c:v>
                </c:pt>
                <c:pt idx="8">
                  <c:v>517769</c:v>
                </c:pt>
                <c:pt idx="9">
                  <c:v>962117</c:v>
                </c:pt>
                <c:pt idx="10">
                  <c:v>1287385</c:v>
                </c:pt>
                <c:pt idx="11">
                  <c:v>1663931</c:v>
                </c:pt>
                <c:pt idx="12">
                  <c:v>1029081</c:v>
                </c:pt>
                <c:pt idx="13">
                  <c:v>606032</c:v>
                </c:pt>
                <c:pt idx="14">
                  <c:v>580542</c:v>
                </c:pt>
                <c:pt idx="15">
                  <c:v>474690</c:v>
                </c:pt>
              </c:numCache>
            </c:numRef>
          </c:val>
        </c:ser>
        <c:ser>
          <c:idx val="3"/>
          <c:order val="2"/>
          <c:tx>
            <c:strRef>
              <c:f>'Figure 10-14'!$A$30</c:f>
              <c:strCache>
                <c:ptCount val="1"/>
                <c:pt idx="0">
                  <c:v>3 and over carpool </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10-14'!$B$30:$Q$30</c:f>
              <c:numCache>
                <c:formatCode>#,##0</c:formatCode>
                <c:ptCount val="16"/>
                <c:pt idx="0">
                  <c:v>66049</c:v>
                </c:pt>
                <c:pt idx="1">
                  <c:v>78593</c:v>
                </c:pt>
                <c:pt idx="2">
                  <c:v>98874</c:v>
                </c:pt>
                <c:pt idx="3">
                  <c:v>104556</c:v>
                </c:pt>
                <c:pt idx="4">
                  <c:v>128975</c:v>
                </c:pt>
                <c:pt idx="5">
                  <c:v>137185</c:v>
                </c:pt>
                <c:pt idx="6">
                  <c:v>142002</c:v>
                </c:pt>
                <c:pt idx="7">
                  <c:v>122784</c:v>
                </c:pt>
                <c:pt idx="8">
                  <c:v>148175</c:v>
                </c:pt>
                <c:pt idx="9">
                  <c:v>270758</c:v>
                </c:pt>
                <c:pt idx="10">
                  <c:v>372953</c:v>
                </c:pt>
                <c:pt idx="11">
                  <c:v>474770</c:v>
                </c:pt>
                <c:pt idx="12">
                  <c:v>292960</c:v>
                </c:pt>
                <c:pt idx="13">
                  <c:v>180673</c:v>
                </c:pt>
                <c:pt idx="14">
                  <c:v>164280</c:v>
                </c:pt>
                <c:pt idx="15">
                  <c:v>125457</c:v>
                </c:pt>
              </c:numCache>
            </c:numRef>
          </c:val>
        </c:ser>
        <c:ser>
          <c:idx val="4"/>
          <c:order val="3"/>
          <c:tx>
            <c:strRef>
              <c:f>'Figure 10-14'!$A$31</c:f>
              <c:strCache>
                <c:ptCount val="1"/>
                <c:pt idx="0">
                  <c:v>Transit </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10-14'!$B$31:$Q$31</c:f>
              <c:numCache>
                <c:formatCode>#,##0</c:formatCode>
                <c:ptCount val="16"/>
                <c:pt idx="0">
                  <c:v>225987</c:v>
                </c:pt>
                <c:pt idx="1">
                  <c:v>223574</c:v>
                </c:pt>
                <c:pt idx="2">
                  <c:v>271471</c:v>
                </c:pt>
                <c:pt idx="3">
                  <c:v>288467</c:v>
                </c:pt>
                <c:pt idx="4">
                  <c:v>306109</c:v>
                </c:pt>
                <c:pt idx="5">
                  <c:v>286659</c:v>
                </c:pt>
                <c:pt idx="6">
                  <c:v>311175</c:v>
                </c:pt>
                <c:pt idx="7">
                  <c:v>284244</c:v>
                </c:pt>
                <c:pt idx="8">
                  <c:v>276386</c:v>
                </c:pt>
                <c:pt idx="9">
                  <c:v>519607</c:v>
                </c:pt>
                <c:pt idx="10">
                  <c:v>657289</c:v>
                </c:pt>
                <c:pt idx="11">
                  <c:v>880073</c:v>
                </c:pt>
                <c:pt idx="12">
                  <c:v>629458</c:v>
                </c:pt>
                <c:pt idx="13">
                  <c:v>432193</c:v>
                </c:pt>
                <c:pt idx="14">
                  <c:v>497296</c:v>
                </c:pt>
                <c:pt idx="15">
                  <c:v>561135</c:v>
                </c:pt>
              </c:numCache>
            </c:numRef>
          </c:val>
        </c:ser>
        <c:ser>
          <c:idx val="5"/>
          <c:order val="4"/>
          <c:tx>
            <c:strRef>
              <c:f>'Figure 10-14'!$A$32</c:f>
              <c:strCache>
                <c:ptCount val="1"/>
                <c:pt idx="0">
                  <c:v>Taxicab</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10-14'!$B$32:$Q$32</c:f>
              <c:numCache>
                <c:formatCode>#,##0</c:formatCode>
                <c:ptCount val="16"/>
                <c:pt idx="0">
                  <c:v>7691</c:v>
                </c:pt>
                <c:pt idx="1">
                  <c:v>8210</c:v>
                </c:pt>
                <c:pt idx="2">
                  <c:v>7579</c:v>
                </c:pt>
                <c:pt idx="3">
                  <c:v>8358</c:v>
                </c:pt>
                <c:pt idx="4">
                  <c:v>8790</c:v>
                </c:pt>
                <c:pt idx="5">
                  <c:v>7781</c:v>
                </c:pt>
                <c:pt idx="6">
                  <c:v>5948</c:v>
                </c:pt>
                <c:pt idx="7">
                  <c:v>5248</c:v>
                </c:pt>
                <c:pt idx="8">
                  <c:v>6473</c:v>
                </c:pt>
                <c:pt idx="9">
                  <c:v>10923</c:v>
                </c:pt>
                <c:pt idx="10">
                  <c:v>12343</c:v>
                </c:pt>
                <c:pt idx="11">
                  <c:v>15108</c:v>
                </c:pt>
                <c:pt idx="12">
                  <c:v>7643</c:v>
                </c:pt>
                <c:pt idx="13">
                  <c:v>7321</c:v>
                </c:pt>
                <c:pt idx="14">
                  <c:v>5640</c:v>
                </c:pt>
                <c:pt idx="15">
                  <c:v>18783</c:v>
                </c:pt>
              </c:numCache>
            </c:numRef>
          </c:val>
        </c:ser>
        <c:ser>
          <c:idx val="6"/>
          <c:order val="5"/>
          <c:tx>
            <c:strRef>
              <c:f>'Figure 10-14'!$A$33</c:f>
              <c:strCache>
                <c:ptCount val="1"/>
                <c:pt idx="0">
                  <c:v>Motorcycle</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10-14'!$B$33:$Q$33</c:f>
              <c:numCache>
                <c:formatCode>#,##0</c:formatCode>
                <c:ptCount val="16"/>
                <c:pt idx="0">
                  <c:v>4518</c:v>
                </c:pt>
                <c:pt idx="1">
                  <c:v>4819</c:v>
                </c:pt>
                <c:pt idx="2">
                  <c:v>3792</c:v>
                </c:pt>
                <c:pt idx="3">
                  <c:v>7597</c:v>
                </c:pt>
                <c:pt idx="4">
                  <c:v>8292</c:v>
                </c:pt>
                <c:pt idx="5">
                  <c:v>8680</c:v>
                </c:pt>
                <c:pt idx="6">
                  <c:v>13348</c:v>
                </c:pt>
                <c:pt idx="7">
                  <c:v>11497</c:v>
                </c:pt>
                <c:pt idx="8">
                  <c:v>12651</c:v>
                </c:pt>
                <c:pt idx="9">
                  <c:v>28323</c:v>
                </c:pt>
                <c:pt idx="10">
                  <c:v>38145</c:v>
                </c:pt>
                <c:pt idx="11">
                  <c:v>45609</c:v>
                </c:pt>
                <c:pt idx="12">
                  <c:v>31094</c:v>
                </c:pt>
                <c:pt idx="13">
                  <c:v>19839</c:v>
                </c:pt>
                <c:pt idx="14">
                  <c:v>15512</c:v>
                </c:pt>
                <c:pt idx="15">
                  <c:v>13223</c:v>
                </c:pt>
              </c:numCache>
            </c:numRef>
          </c:val>
        </c:ser>
        <c:ser>
          <c:idx val="7"/>
          <c:order val="6"/>
          <c:tx>
            <c:strRef>
              <c:f>'Figure 10-14'!$A$34</c:f>
              <c:strCache>
                <c:ptCount val="1"/>
                <c:pt idx="0">
                  <c:v>Bicycle</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10-14'!$B$34:$Q$34</c:f>
              <c:numCache>
                <c:formatCode>#,##0</c:formatCode>
                <c:ptCount val="16"/>
                <c:pt idx="0">
                  <c:v>35387</c:v>
                </c:pt>
                <c:pt idx="1">
                  <c:v>35127</c:v>
                </c:pt>
                <c:pt idx="2">
                  <c:v>36063</c:v>
                </c:pt>
                <c:pt idx="3">
                  <c:v>34113</c:v>
                </c:pt>
                <c:pt idx="4">
                  <c:v>31624</c:v>
                </c:pt>
                <c:pt idx="5">
                  <c:v>31460</c:v>
                </c:pt>
                <c:pt idx="6">
                  <c:v>38121</c:v>
                </c:pt>
                <c:pt idx="7">
                  <c:v>34752</c:v>
                </c:pt>
                <c:pt idx="8">
                  <c:v>30792</c:v>
                </c:pt>
                <c:pt idx="9">
                  <c:v>54712</c:v>
                </c:pt>
                <c:pt idx="10">
                  <c:v>73721</c:v>
                </c:pt>
                <c:pt idx="11">
                  <c:v>92113</c:v>
                </c:pt>
                <c:pt idx="12">
                  <c:v>62561</c:v>
                </c:pt>
                <c:pt idx="13">
                  <c:v>39573</c:v>
                </c:pt>
                <c:pt idx="14">
                  <c:v>38933</c:v>
                </c:pt>
                <c:pt idx="15">
                  <c:v>38736</c:v>
                </c:pt>
              </c:numCache>
            </c:numRef>
          </c:val>
        </c:ser>
        <c:ser>
          <c:idx val="8"/>
          <c:order val="7"/>
          <c:tx>
            <c:strRef>
              <c:f>'Figure 10-14'!$A$35</c:f>
              <c:strCache>
                <c:ptCount val="1"/>
                <c:pt idx="0">
                  <c:v>walk</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10-14'!$B$35:$Q$35</c:f>
              <c:numCache>
                <c:formatCode>#,##0</c:formatCode>
                <c:ptCount val="16"/>
                <c:pt idx="0">
                  <c:v>206136</c:v>
                </c:pt>
                <c:pt idx="1">
                  <c:v>180510</c:v>
                </c:pt>
                <c:pt idx="2">
                  <c:v>189766</c:v>
                </c:pt>
                <c:pt idx="3">
                  <c:v>195008</c:v>
                </c:pt>
                <c:pt idx="4">
                  <c:v>193246</c:v>
                </c:pt>
                <c:pt idx="5">
                  <c:v>182931</c:v>
                </c:pt>
                <c:pt idx="6">
                  <c:v>180967</c:v>
                </c:pt>
                <c:pt idx="7">
                  <c:v>150619</c:v>
                </c:pt>
                <c:pt idx="8">
                  <c:v>162788</c:v>
                </c:pt>
                <c:pt idx="9">
                  <c:v>262545</c:v>
                </c:pt>
                <c:pt idx="10">
                  <c:v>331178</c:v>
                </c:pt>
                <c:pt idx="11">
                  <c:v>383896</c:v>
                </c:pt>
                <c:pt idx="12">
                  <c:v>218980</c:v>
                </c:pt>
                <c:pt idx="13">
                  <c:v>133239</c:v>
                </c:pt>
                <c:pt idx="14">
                  <c:v>139501</c:v>
                </c:pt>
                <c:pt idx="15">
                  <c:v>171029</c:v>
                </c:pt>
              </c:numCache>
            </c:numRef>
          </c:val>
        </c:ser>
        <c:ser>
          <c:idx val="9"/>
          <c:order val="8"/>
          <c:tx>
            <c:strRef>
              <c:f>'Figure 10-14'!$A$36</c:f>
              <c:strCache>
                <c:ptCount val="1"/>
                <c:pt idx="0">
                  <c:v>work at home</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10-14'!$B$36:$Q$36</c:f>
              <c:numCache>
                <c:formatCode>#,##0</c:formatCode>
                <c:ptCount val="16"/>
                <c:pt idx="0">
                  <c:v>151271</c:v>
                </c:pt>
                <c:pt idx="1">
                  <c:v>123496</c:v>
                </c:pt>
                <c:pt idx="2">
                  <c:v>158052</c:v>
                </c:pt>
                <c:pt idx="3">
                  <c:v>174200</c:v>
                </c:pt>
                <c:pt idx="4">
                  <c:v>191408</c:v>
                </c:pt>
                <c:pt idx="5">
                  <c:v>195494</c:v>
                </c:pt>
                <c:pt idx="6">
                  <c:v>212284</c:v>
                </c:pt>
                <c:pt idx="7">
                  <c:v>208522</c:v>
                </c:pt>
                <c:pt idx="8">
                  <c:v>215537</c:v>
                </c:pt>
                <c:pt idx="9">
                  <c:v>407006</c:v>
                </c:pt>
                <c:pt idx="10">
                  <c:v>565437</c:v>
                </c:pt>
                <c:pt idx="11">
                  <c:v>831386</c:v>
                </c:pt>
                <c:pt idx="12">
                  <c:v>632748</c:v>
                </c:pt>
                <c:pt idx="13">
                  <c:v>456944</c:v>
                </c:pt>
                <c:pt idx="14">
                  <c:v>489445</c:v>
                </c:pt>
                <c:pt idx="15">
                  <c:v>603147</c:v>
                </c:pt>
              </c:numCache>
            </c:numRef>
          </c:val>
        </c:ser>
        <c:ser>
          <c:idx val="10"/>
          <c:order val="9"/>
          <c:tx>
            <c:strRef>
              <c:f>'Figure 10-14'!$A$37</c:f>
              <c:strCache>
                <c:ptCount val="1"/>
                <c:pt idx="0">
                  <c:v>Other method</c:v>
                </c:pt>
              </c:strCache>
            </c:strRef>
          </c:tx>
          <c:invertIfNegative val="0"/>
          <c:cat>
            <c:strRef>
              <c:f>'Figure 10-14'!$B$27:$Q$27</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10-14'!$B$37:$Q$37</c:f>
              <c:numCache>
                <c:formatCode>#,##0</c:formatCode>
                <c:ptCount val="16"/>
                <c:pt idx="0">
                  <c:v>42589</c:v>
                </c:pt>
                <c:pt idx="1">
                  <c:v>50022</c:v>
                </c:pt>
                <c:pt idx="2">
                  <c:v>52299</c:v>
                </c:pt>
                <c:pt idx="3">
                  <c:v>59654</c:v>
                </c:pt>
                <c:pt idx="4">
                  <c:v>65096</c:v>
                </c:pt>
                <c:pt idx="5">
                  <c:v>59353</c:v>
                </c:pt>
                <c:pt idx="6">
                  <c:v>62787</c:v>
                </c:pt>
                <c:pt idx="7">
                  <c:v>58191</c:v>
                </c:pt>
                <c:pt idx="8">
                  <c:v>51165</c:v>
                </c:pt>
                <c:pt idx="9">
                  <c:v>105963</c:v>
                </c:pt>
                <c:pt idx="10">
                  <c:v>113884</c:v>
                </c:pt>
                <c:pt idx="11">
                  <c:v>146259</c:v>
                </c:pt>
                <c:pt idx="12">
                  <c:v>99470</c:v>
                </c:pt>
                <c:pt idx="13">
                  <c:v>59476</c:v>
                </c:pt>
                <c:pt idx="14">
                  <c:v>60129</c:v>
                </c:pt>
                <c:pt idx="15">
                  <c:v>62343</c:v>
                </c:pt>
              </c:numCache>
            </c:numRef>
          </c:val>
        </c:ser>
        <c:dLbls>
          <c:showLegendKey val="0"/>
          <c:showVal val="0"/>
          <c:showCatName val="0"/>
          <c:showSerName val="0"/>
          <c:showPercent val="0"/>
          <c:showBubbleSize val="0"/>
        </c:dLbls>
        <c:gapWidth val="55"/>
        <c:overlap val="100"/>
        <c:axId val="162071296"/>
        <c:axId val="162073216"/>
      </c:barChart>
      <c:catAx>
        <c:axId val="162071296"/>
        <c:scaling>
          <c:orientation val="minMax"/>
        </c:scaling>
        <c:delete val="0"/>
        <c:axPos val="b"/>
        <c:title>
          <c:tx>
            <c:rich>
              <a:bodyPr/>
              <a:lstStyle/>
              <a:p>
                <a:pPr>
                  <a:defRPr/>
                </a:pPr>
                <a:r>
                  <a:rPr lang="en-US"/>
                  <a:t>Household Income</a:t>
                </a:r>
              </a:p>
            </c:rich>
          </c:tx>
          <c:overlay val="0"/>
        </c:title>
        <c:numFmt formatCode="General" sourceLinked="1"/>
        <c:majorTickMark val="none"/>
        <c:minorTickMark val="none"/>
        <c:tickLblPos val="nextTo"/>
        <c:txPr>
          <a:bodyPr/>
          <a:lstStyle/>
          <a:p>
            <a:pPr>
              <a:defRPr sz="800" baseline="0"/>
            </a:pPr>
            <a:endParaRPr lang="en-US"/>
          </a:p>
        </c:txPr>
        <c:crossAx val="162073216"/>
        <c:crosses val="autoZero"/>
        <c:auto val="1"/>
        <c:lblAlgn val="ctr"/>
        <c:lblOffset val="100"/>
        <c:noMultiLvlLbl val="0"/>
      </c:catAx>
      <c:valAx>
        <c:axId val="162073216"/>
        <c:scaling>
          <c:orientation val="minMax"/>
          <c:min val="0.55000000000000004"/>
        </c:scaling>
        <c:delete val="0"/>
        <c:axPos val="l"/>
        <c:majorGridlines/>
        <c:title>
          <c:tx>
            <c:rich>
              <a:bodyPr rot="-5400000" vert="horz"/>
              <a:lstStyle/>
              <a:p>
                <a:pPr>
                  <a:defRPr/>
                </a:pPr>
                <a:r>
                  <a:rPr lang="en-US"/>
                  <a:t>Modal Share</a:t>
                </a:r>
              </a:p>
            </c:rich>
          </c:tx>
          <c:overlay val="0"/>
        </c:title>
        <c:numFmt formatCode="0%" sourceLinked="1"/>
        <c:majorTickMark val="none"/>
        <c:minorTickMark val="none"/>
        <c:tickLblPos val="nextTo"/>
        <c:crossAx val="162071296"/>
        <c:crosses val="autoZero"/>
        <c:crossBetween val="between"/>
      </c:valAx>
    </c:plotArea>
    <c:legend>
      <c:legendPos val="t"/>
      <c:layout>
        <c:manualLayout>
          <c:xMode val="edge"/>
          <c:yMode val="edge"/>
          <c:x val="0.81700963850106967"/>
          <c:y val="2.3622047244094488E-2"/>
          <c:w val="0.16598072299786054"/>
          <c:h val="0.84974269948539893"/>
        </c:manualLayout>
      </c:layout>
      <c:overlay val="0"/>
      <c:txPr>
        <a:bodyPr/>
        <a:lstStyle/>
        <a:p>
          <a:pPr>
            <a:defRPr sz="800" baseline="0"/>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3738891108947"/>
          <c:y val="5.3961213536035821E-2"/>
          <c:w val="0.61495241257816324"/>
          <c:h val="0.57267840912352541"/>
        </c:manualLayout>
      </c:layout>
      <c:barChart>
        <c:barDir val="col"/>
        <c:grouping val="percentStacked"/>
        <c:varyColors val="0"/>
        <c:ser>
          <c:idx val="0"/>
          <c:order val="0"/>
          <c:tx>
            <c:strRef>
              <c:f>'Figure 10-15'!$B$34</c:f>
              <c:strCache>
                <c:ptCount val="1"/>
                <c:pt idx="0">
                  <c:v>$0-$25,000</c:v>
                </c:pt>
              </c:strCache>
            </c:strRef>
          </c:tx>
          <c:invertIfNegative val="0"/>
          <c:cat>
            <c:strRef>
              <c:f>'Figure 10-15'!$A$35:$A$45</c:f>
              <c:strCache>
                <c:ptCount val="11"/>
                <c:pt idx="0">
                  <c:v>Drive alone</c:v>
                </c:pt>
                <c:pt idx="1">
                  <c:v> Two-Person Carpool</c:v>
                </c:pt>
                <c:pt idx="2">
                  <c:v>Three+-Person Carpool </c:v>
                </c:pt>
                <c:pt idx="3">
                  <c:v>Public Transportation</c:v>
                </c:pt>
                <c:pt idx="4">
                  <c:v>Taxicab</c:v>
                </c:pt>
                <c:pt idx="5">
                  <c:v>Motorcycle</c:v>
                </c:pt>
                <c:pt idx="6">
                  <c:v>Bicycle</c:v>
                </c:pt>
                <c:pt idx="7">
                  <c:v>Walk</c:v>
                </c:pt>
                <c:pt idx="8">
                  <c:v>Work at home</c:v>
                </c:pt>
                <c:pt idx="9">
                  <c:v>Other means</c:v>
                </c:pt>
                <c:pt idx="10">
                  <c:v>Total</c:v>
                </c:pt>
              </c:strCache>
            </c:strRef>
          </c:cat>
          <c:val>
            <c:numRef>
              <c:f>'Figure 10-15'!$B$35:$B$45</c:f>
              <c:numCache>
                <c:formatCode>0.00%</c:formatCode>
                <c:ptCount val="11"/>
                <c:pt idx="0">
                  <c:v>9.307715915521228E-2</c:v>
                </c:pt>
                <c:pt idx="1">
                  <c:v>0.11549500996423588</c:v>
                </c:pt>
                <c:pt idx="2">
                  <c:v>0.11965167938333006</c:v>
                </c:pt>
                <c:pt idx="3">
                  <c:v>0.15177872969722556</c:v>
                </c:pt>
                <c:pt idx="4">
                  <c:v>0.22134469789139247</c:v>
                </c:pt>
                <c:pt idx="5">
                  <c:v>7.7643206874978929E-2</c:v>
                </c:pt>
                <c:pt idx="6">
                  <c:v>0.19877420922649155</c:v>
                </c:pt>
                <c:pt idx="7">
                  <c:v>0.23502142831681919</c:v>
                </c:pt>
                <c:pt idx="8">
                  <c:v>0.1080801733929186</c:v>
                </c:pt>
                <c:pt idx="9">
                  <c:v>0.17808615106034753</c:v>
                </c:pt>
                <c:pt idx="10">
                  <c:v>0.10364638409196632</c:v>
                </c:pt>
              </c:numCache>
            </c:numRef>
          </c:val>
        </c:ser>
        <c:ser>
          <c:idx val="1"/>
          <c:order val="1"/>
          <c:tx>
            <c:strRef>
              <c:f>'Figure 10-15'!$C$34</c:f>
              <c:strCache>
                <c:ptCount val="1"/>
                <c:pt idx="0">
                  <c:v>$25,000-$50,000</c:v>
                </c:pt>
              </c:strCache>
            </c:strRef>
          </c:tx>
          <c:invertIfNegative val="0"/>
          <c:cat>
            <c:strRef>
              <c:f>'Figure 10-15'!$A$35:$A$45</c:f>
              <c:strCache>
                <c:ptCount val="11"/>
                <c:pt idx="0">
                  <c:v>Drive alone</c:v>
                </c:pt>
                <c:pt idx="1">
                  <c:v> Two-Person Carpool</c:v>
                </c:pt>
                <c:pt idx="2">
                  <c:v>Three+-Person Carpool </c:v>
                </c:pt>
                <c:pt idx="3">
                  <c:v>Public Transportation</c:v>
                </c:pt>
                <c:pt idx="4">
                  <c:v>Taxicab</c:v>
                </c:pt>
                <c:pt idx="5">
                  <c:v>Motorcycle</c:v>
                </c:pt>
                <c:pt idx="6">
                  <c:v>Bicycle</c:v>
                </c:pt>
                <c:pt idx="7">
                  <c:v>Walk</c:v>
                </c:pt>
                <c:pt idx="8">
                  <c:v>Work at home</c:v>
                </c:pt>
                <c:pt idx="9">
                  <c:v>Other means</c:v>
                </c:pt>
                <c:pt idx="10">
                  <c:v>Total</c:v>
                </c:pt>
              </c:strCache>
            </c:strRef>
          </c:cat>
          <c:val>
            <c:numRef>
              <c:f>'Figure 10-15'!$C$35:$C$45</c:f>
              <c:numCache>
                <c:formatCode>0.00%</c:formatCode>
                <c:ptCount val="11"/>
                <c:pt idx="0">
                  <c:v>0.21313365811065765</c:v>
                </c:pt>
                <c:pt idx="1">
                  <c:v>0.23897988355328748</c:v>
                </c:pt>
                <c:pt idx="2">
                  <c:v>0.23345160815718152</c:v>
                </c:pt>
                <c:pt idx="3">
                  <c:v>0.22019935580803421</c:v>
                </c:pt>
                <c:pt idx="4">
                  <c:v>0.23804392410959477</c:v>
                </c:pt>
                <c:pt idx="5">
                  <c:v>0.20404661739198843</c:v>
                </c:pt>
                <c:pt idx="6">
                  <c:v>0.23559173085726234</c:v>
                </c:pt>
                <c:pt idx="7">
                  <c:v>0.26522275730812694</c:v>
                </c:pt>
                <c:pt idx="8">
                  <c:v>0.18218951469960082</c:v>
                </c:pt>
                <c:pt idx="9">
                  <c:v>0.25820245847407458</c:v>
                </c:pt>
                <c:pt idx="10">
                  <c:v>0.21635087180984214</c:v>
                </c:pt>
              </c:numCache>
            </c:numRef>
          </c:val>
        </c:ser>
        <c:ser>
          <c:idx val="2"/>
          <c:order val="2"/>
          <c:tx>
            <c:strRef>
              <c:f>'Figure 10-15'!$D$34</c:f>
              <c:strCache>
                <c:ptCount val="1"/>
                <c:pt idx="0">
                  <c:v>$50,000-$75,000</c:v>
                </c:pt>
              </c:strCache>
            </c:strRef>
          </c:tx>
          <c:invertIfNegative val="0"/>
          <c:cat>
            <c:strRef>
              <c:f>'Figure 10-15'!$A$35:$A$45</c:f>
              <c:strCache>
                <c:ptCount val="11"/>
                <c:pt idx="0">
                  <c:v>Drive alone</c:v>
                </c:pt>
                <c:pt idx="1">
                  <c:v> Two-Person Carpool</c:v>
                </c:pt>
                <c:pt idx="2">
                  <c:v>Three+-Person Carpool </c:v>
                </c:pt>
                <c:pt idx="3">
                  <c:v>Public Transportation</c:v>
                </c:pt>
                <c:pt idx="4">
                  <c:v>Taxicab</c:v>
                </c:pt>
                <c:pt idx="5">
                  <c:v>Motorcycle</c:v>
                </c:pt>
                <c:pt idx="6">
                  <c:v>Bicycle</c:v>
                </c:pt>
                <c:pt idx="7">
                  <c:v>Walk</c:v>
                </c:pt>
                <c:pt idx="8">
                  <c:v>Work at home</c:v>
                </c:pt>
                <c:pt idx="9">
                  <c:v>Other means</c:v>
                </c:pt>
                <c:pt idx="10">
                  <c:v>Total</c:v>
                </c:pt>
              </c:strCache>
            </c:strRef>
          </c:cat>
          <c:val>
            <c:numRef>
              <c:f>'Figure 10-15'!$D$35:$D$45</c:f>
              <c:numCache>
                <c:formatCode>0.00%</c:formatCode>
                <c:ptCount val="11"/>
                <c:pt idx="0">
                  <c:v>0.21584956694765273</c:v>
                </c:pt>
                <c:pt idx="1">
                  <c:v>0.21989079858265134</c:v>
                </c:pt>
                <c:pt idx="2">
                  <c:v>0.22127922437749309</c:v>
                </c:pt>
                <c:pt idx="3">
                  <c:v>0.17694696068618787</c:v>
                </c:pt>
                <c:pt idx="4">
                  <c:v>0.16175029025507687</c:v>
                </c:pt>
                <c:pt idx="5">
                  <c:v>0.2490007080269275</c:v>
                </c:pt>
                <c:pt idx="6">
                  <c:v>0.18145687691794718</c:v>
                </c:pt>
                <c:pt idx="7">
                  <c:v>0.18088411952574063</c:v>
                </c:pt>
                <c:pt idx="8">
                  <c:v>0.1731441817385122</c:v>
                </c:pt>
                <c:pt idx="9">
                  <c:v>0.19139098791656511</c:v>
                </c:pt>
                <c:pt idx="10">
                  <c:v>0.21137141554753322</c:v>
                </c:pt>
              </c:numCache>
            </c:numRef>
          </c:val>
        </c:ser>
        <c:ser>
          <c:idx val="3"/>
          <c:order val="3"/>
          <c:tx>
            <c:strRef>
              <c:f>'Figure 10-15'!$E$34</c:f>
              <c:strCache>
                <c:ptCount val="1"/>
                <c:pt idx="0">
                  <c:v>$75,000-$100,000</c:v>
                </c:pt>
              </c:strCache>
            </c:strRef>
          </c:tx>
          <c:invertIfNegative val="0"/>
          <c:cat>
            <c:strRef>
              <c:f>'Figure 10-15'!$A$35:$A$45</c:f>
              <c:strCache>
                <c:ptCount val="11"/>
                <c:pt idx="0">
                  <c:v>Drive alone</c:v>
                </c:pt>
                <c:pt idx="1">
                  <c:v> Two-Person Carpool</c:v>
                </c:pt>
                <c:pt idx="2">
                  <c:v>Three+-Person Carpool </c:v>
                </c:pt>
                <c:pt idx="3">
                  <c:v>Public Transportation</c:v>
                </c:pt>
                <c:pt idx="4">
                  <c:v>Taxicab</c:v>
                </c:pt>
                <c:pt idx="5">
                  <c:v>Motorcycle</c:v>
                </c:pt>
                <c:pt idx="6">
                  <c:v>Bicycle</c:v>
                </c:pt>
                <c:pt idx="7">
                  <c:v>Walk</c:v>
                </c:pt>
                <c:pt idx="8">
                  <c:v>Work at home</c:v>
                </c:pt>
                <c:pt idx="9">
                  <c:v>Other means</c:v>
                </c:pt>
                <c:pt idx="10">
                  <c:v>Total</c:v>
                </c:pt>
              </c:strCache>
            </c:strRef>
          </c:cat>
          <c:val>
            <c:numRef>
              <c:f>'Figure 10-15'!$E$35:$E$45</c:f>
              <c:numCache>
                <c:formatCode>0.00%</c:formatCode>
                <c:ptCount val="11"/>
                <c:pt idx="0">
                  <c:v>0.17120570955709699</c:v>
                </c:pt>
                <c:pt idx="1">
                  <c:v>0.16265071841520018</c:v>
                </c:pt>
                <c:pt idx="2">
                  <c:v>0.16320481917770924</c:v>
                </c:pt>
                <c:pt idx="3">
                  <c:v>0.13231945943564719</c:v>
                </c:pt>
                <c:pt idx="4">
                  <c:v>0.10503410062639479</c:v>
                </c:pt>
                <c:pt idx="5">
                  <c:v>0.17085925998074467</c:v>
                </c:pt>
                <c:pt idx="6">
                  <c:v>0.1301420764409682</c:v>
                </c:pt>
                <c:pt idx="7">
                  <c:v>0.11695805948136374</c:v>
                </c:pt>
                <c:pt idx="8">
                  <c:v>0.14802888053989252</c:v>
                </c:pt>
                <c:pt idx="9">
                  <c:v>0.12732788940348921</c:v>
                </c:pt>
                <c:pt idx="10">
                  <c:v>0.1655546602809092</c:v>
                </c:pt>
              </c:numCache>
            </c:numRef>
          </c:val>
        </c:ser>
        <c:ser>
          <c:idx val="4"/>
          <c:order val="4"/>
          <c:tx>
            <c:strRef>
              <c:f>'Figure 10-15'!$F$34</c:f>
              <c:strCache>
                <c:ptCount val="1"/>
                <c:pt idx="0">
                  <c:v>$100,000 - $150,000</c:v>
                </c:pt>
              </c:strCache>
            </c:strRef>
          </c:tx>
          <c:invertIfNegative val="0"/>
          <c:cat>
            <c:strRef>
              <c:f>'Figure 10-15'!$A$35:$A$45</c:f>
              <c:strCache>
                <c:ptCount val="11"/>
                <c:pt idx="0">
                  <c:v>Drive alone</c:v>
                </c:pt>
                <c:pt idx="1">
                  <c:v> Two-Person Carpool</c:v>
                </c:pt>
                <c:pt idx="2">
                  <c:v>Three+-Person Carpool </c:v>
                </c:pt>
                <c:pt idx="3">
                  <c:v>Public Transportation</c:v>
                </c:pt>
                <c:pt idx="4">
                  <c:v>Taxicab</c:v>
                </c:pt>
                <c:pt idx="5">
                  <c:v>Motorcycle</c:v>
                </c:pt>
                <c:pt idx="6">
                  <c:v>Bicycle</c:v>
                </c:pt>
                <c:pt idx="7">
                  <c:v>Walk</c:v>
                </c:pt>
                <c:pt idx="8">
                  <c:v>Work at home</c:v>
                </c:pt>
                <c:pt idx="9">
                  <c:v>Other means</c:v>
                </c:pt>
                <c:pt idx="10">
                  <c:v>Total</c:v>
                </c:pt>
              </c:strCache>
            </c:strRef>
          </c:cat>
          <c:val>
            <c:numRef>
              <c:f>'Figure 10-15'!$F$35:$F$45</c:f>
              <c:numCache>
                <c:formatCode>0.00%</c:formatCode>
                <c:ptCount val="11"/>
                <c:pt idx="0">
                  <c:v>0.18319536121880683</c:v>
                </c:pt>
                <c:pt idx="1">
                  <c:v>0.1598337335743088</c:v>
                </c:pt>
                <c:pt idx="2">
                  <c:v>0.16281396912525214</c:v>
                </c:pt>
                <c:pt idx="3">
                  <c:v>0.15961981157166993</c:v>
                </c:pt>
                <c:pt idx="4">
                  <c:v>0.10403298131939182</c:v>
                </c:pt>
                <c:pt idx="5">
                  <c:v>0.19080389152577928</c:v>
                </c:pt>
                <c:pt idx="6">
                  <c:v>0.14430027070252674</c:v>
                </c:pt>
                <c:pt idx="7">
                  <c:v>0.10730731956693078</c:v>
                </c:pt>
                <c:pt idx="8">
                  <c:v>0.19402045126244197</c:v>
                </c:pt>
                <c:pt idx="9">
                  <c:v>0.13837274088518997</c:v>
                </c:pt>
                <c:pt idx="10">
                  <c:v>0.17780216632224422</c:v>
                </c:pt>
              </c:numCache>
            </c:numRef>
          </c:val>
        </c:ser>
        <c:ser>
          <c:idx val="5"/>
          <c:order val="5"/>
          <c:tx>
            <c:strRef>
              <c:f>'Figure 10-15'!$G$34</c:f>
              <c:strCache>
                <c:ptCount val="1"/>
                <c:pt idx="0">
                  <c:v>$150,000+</c:v>
                </c:pt>
              </c:strCache>
            </c:strRef>
          </c:tx>
          <c:invertIfNegative val="0"/>
          <c:cat>
            <c:strRef>
              <c:f>'Figure 10-15'!$A$35:$A$45</c:f>
              <c:strCache>
                <c:ptCount val="11"/>
                <c:pt idx="0">
                  <c:v>Drive alone</c:v>
                </c:pt>
                <c:pt idx="1">
                  <c:v> Two-Person Carpool</c:v>
                </c:pt>
                <c:pt idx="2">
                  <c:v>Three+-Person Carpool </c:v>
                </c:pt>
                <c:pt idx="3">
                  <c:v>Public Transportation</c:v>
                </c:pt>
                <c:pt idx="4">
                  <c:v>Taxicab</c:v>
                </c:pt>
                <c:pt idx="5">
                  <c:v>Motorcycle</c:v>
                </c:pt>
                <c:pt idx="6">
                  <c:v>Bicycle</c:v>
                </c:pt>
                <c:pt idx="7">
                  <c:v>Walk</c:v>
                </c:pt>
                <c:pt idx="8">
                  <c:v>Work at home</c:v>
                </c:pt>
                <c:pt idx="9">
                  <c:v>Other means</c:v>
                </c:pt>
                <c:pt idx="10">
                  <c:v>Total</c:v>
                </c:pt>
              </c:strCache>
            </c:strRef>
          </c:cat>
          <c:val>
            <c:numRef>
              <c:f>'Figure 10-15'!$G$35:$G$45</c:f>
              <c:numCache>
                <c:formatCode>0.00%</c:formatCode>
                <c:ptCount val="11"/>
                <c:pt idx="0">
                  <c:v>0.1235385450105735</c:v>
                </c:pt>
                <c:pt idx="1">
                  <c:v>0.10314985591031631</c:v>
                </c:pt>
                <c:pt idx="2">
                  <c:v>9.9598699779033933E-2</c:v>
                </c:pt>
                <c:pt idx="3">
                  <c:v>0.15913568280123522</c:v>
                </c:pt>
                <c:pt idx="4">
                  <c:v>0.16979400579814932</c:v>
                </c:pt>
                <c:pt idx="5">
                  <c:v>0.10764631619958118</c:v>
                </c:pt>
                <c:pt idx="6">
                  <c:v>0.10973483585480398</c:v>
                </c:pt>
                <c:pt idx="7">
                  <c:v>9.460631580101872E-2</c:v>
                </c:pt>
                <c:pt idx="8">
                  <c:v>0.19453679836663387</c:v>
                </c:pt>
                <c:pt idx="9">
                  <c:v>0.1066197722603336</c:v>
                </c:pt>
                <c:pt idx="10">
                  <c:v>0.12527450194750489</c:v>
                </c:pt>
              </c:numCache>
            </c:numRef>
          </c:val>
        </c:ser>
        <c:dLbls>
          <c:showLegendKey val="0"/>
          <c:showVal val="0"/>
          <c:showCatName val="0"/>
          <c:showSerName val="0"/>
          <c:showPercent val="0"/>
          <c:showBubbleSize val="0"/>
        </c:dLbls>
        <c:gapWidth val="55"/>
        <c:overlap val="100"/>
        <c:axId val="162123136"/>
        <c:axId val="162202752"/>
      </c:barChart>
      <c:catAx>
        <c:axId val="162123136"/>
        <c:scaling>
          <c:orientation val="minMax"/>
        </c:scaling>
        <c:delete val="0"/>
        <c:axPos val="b"/>
        <c:numFmt formatCode="General" sourceLinked="1"/>
        <c:majorTickMark val="none"/>
        <c:minorTickMark val="none"/>
        <c:tickLblPos val="nextTo"/>
        <c:crossAx val="162202752"/>
        <c:crosses val="autoZero"/>
        <c:auto val="1"/>
        <c:lblAlgn val="ctr"/>
        <c:lblOffset val="100"/>
        <c:noMultiLvlLbl val="0"/>
      </c:catAx>
      <c:valAx>
        <c:axId val="162202752"/>
        <c:scaling>
          <c:orientation val="minMax"/>
        </c:scaling>
        <c:delete val="0"/>
        <c:axPos val="l"/>
        <c:majorGridlines/>
        <c:numFmt formatCode="0%" sourceLinked="1"/>
        <c:majorTickMark val="none"/>
        <c:minorTickMark val="none"/>
        <c:tickLblPos val="nextTo"/>
        <c:crossAx val="162123136"/>
        <c:crosses val="autoZero"/>
        <c:crossBetween val="between"/>
      </c:valAx>
    </c:plotArea>
    <c:legend>
      <c:legendPos val="r"/>
      <c:layout>
        <c:manualLayout>
          <c:xMode val="edge"/>
          <c:yMode val="edge"/>
          <c:x val="0.724390087407766"/>
          <c:y val="5.1646272041025225E-2"/>
          <c:w val="0.2584548017988102"/>
          <c:h val="0.66015528035712645"/>
        </c:manualLayout>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9199475065617"/>
          <c:y val="3.9823950577606362E-2"/>
          <c:w val="0.56649343832020982"/>
          <c:h val="0.9248872462370773"/>
        </c:manualLayout>
      </c:layout>
      <c:pieChart>
        <c:varyColors val="1"/>
        <c:ser>
          <c:idx val="0"/>
          <c:order val="0"/>
          <c:tx>
            <c:strRef>
              <c:f>'Figure 10-16'!$A$46</c:f>
              <c:strCache>
                <c:ptCount val="1"/>
                <c:pt idx="0">
                  <c:v>Total</c:v>
                </c:pt>
              </c:strCache>
            </c:strRef>
          </c:tx>
          <c:dLbls>
            <c:dLbl>
              <c:idx val="4"/>
              <c:layout>
                <c:manualLayout>
                  <c:x val="-2.7762746869756036E-2"/>
                  <c:y val="-0.12883540591908771"/>
                </c:manualLayout>
              </c:layout>
              <c:showLegendKey val="0"/>
              <c:showVal val="0"/>
              <c:showCatName val="1"/>
              <c:showSerName val="0"/>
              <c:showPercent val="1"/>
              <c:showBubbleSize val="0"/>
            </c:dLbl>
            <c:dLbl>
              <c:idx val="5"/>
              <c:layout>
                <c:manualLayout>
                  <c:x val="9.4622950819672133E-2"/>
                  <c:y val="-0.40878501221830033"/>
                </c:manualLayout>
              </c:layout>
              <c:showLegendKey val="0"/>
              <c:showVal val="0"/>
              <c:showCatName val="1"/>
              <c:showSerName val="0"/>
              <c:showPercent val="1"/>
              <c:showBubbleSize val="0"/>
            </c:dLbl>
            <c:txPr>
              <a:bodyPr/>
              <a:lstStyle/>
              <a:p>
                <a:pPr>
                  <a:defRPr sz="1050"/>
                </a:pPr>
                <a:endParaRPr lang="en-US"/>
              </a:p>
            </c:txPr>
            <c:showLegendKey val="0"/>
            <c:showVal val="0"/>
            <c:showCatName val="1"/>
            <c:showSerName val="0"/>
            <c:showPercent val="1"/>
            <c:showBubbleSize val="0"/>
            <c:showLeaderLines val="1"/>
          </c:dLbls>
          <c:cat>
            <c:strRef>
              <c:f>'Figure 10-16'!$B$35:$H$35</c:f>
              <c:strCache>
                <c:ptCount val="7"/>
                <c:pt idx="0">
                  <c:v>0 Vehicles</c:v>
                </c:pt>
                <c:pt idx="1">
                  <c:v>1   Vehicle</c:v>
                </c:pt>
                <c:pt idx="2">
                  <c:v>2 Vehicles</c:v>
                </c:pt>
                <c:pt idx="3">
                  <c:v>3 Vehicles</c:v>
                </c:pt>
                <c:pt idx="4">
                  <c:v>4 Vehicles</c:v>
                </c:pt>
                <c:pt idx="5">
                  <c:v>5 Vehicles</c:v>
                </c:pt>
                <c:pt idx="6">
                  <c:v>6 Or more Vehicles</c:v>
                </c:pt>
              </c:strCache>
            </c:strRef>
          </c:cat>
          <c:val>
            <c:numRef>
              <c:f>'Figure 10-16'!$B$46:$H$46</c:f>
              <c:numCache>
                <c:formatCode>#,##0</c:formatCode>
                <c:ptCount val="7"/>
                <c:pt idx="0">
                  <c:v>6009304</c:v>
                </c:pt>
                <c:pt idx="1">
                  <c:v>29196950</c:v>
                </c:pt>
                <c:pt idx="2">
                  <c:v>57448728</c:v>
                </c:pt>
                <c:pt idx="3">
                  <c:v>27833189</c:v>
                </c:pt>
                <c:pt idx="4">
                  <c:v>10685484</c:v>
                </c:pt>
                <c:pt idx="5">
                  <c:v>3125255</c:v>
                </c:pt>
                <c:pt idx="6">
                  <c:v>1381366</c:v>
                </c:pt>
              </c:numCache>
            </c:numRef>
          </c:val>
        </c:ser>
        <c:dLbls>
          <c:showLegendKey val="0"/>
          <c:showVal val="0"/>
          <c:showCatName val="1"/>
          <c:showSerName val="0"/>
          <c:showPercent val="1"/>
          <c:showBubbleSize val="0"/>
          <c:showLeaderLines val="1"/>
        </c:dLbls>
        <c:firstSliceAng val="10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10-17'!$A$36</c:f>
              <c:strCache>
                <c:ptCount val="1"/>
                <c:pt idx="0">
                  <c:v>Drove Alone </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10-17'!$B$36:$I$36</c:f>
              <c:numCache>
                <c:formatCode>#,##0</c:formatCode>
                <c:ptCount val="8"/>
                <c:pt idx="0">
                  <c:v>1289556</c:v>
                </c:pt>
                <c:pt idx="1">
                  <c:v>21055252</c:v>
                </c:pt>
                <c:pt idx="2">
                  <c:v>46736712</c:v>
                </c:pt>
                <c:pt idx="3">
                  <c:v>23025530</c:v>
                </c:pt>
                <c:pt idx="4">
                  <c:v>8903585</c:v>
                </c:pt>
                <c:pt idx="5">
                  <c:v>2589426</c:v>
                </c:pt>
                <c:pt idx="6">
                  <c:v>1123999</c:v>
                </c:pt>
                <c:pt idx="7">
                  <c:v>104724060</c:v>
                </c:pt>
              </c:numCache>
            </c:numRef>
          </c:val>
        </c:ser>
        <c:ser>
          <c:idx val="1"/>
          <c:order val="1"/>
          <c:tx>
            <c:strRef>
              <c:f>'Figure 10-17'!$A$37</c:f>
              <c:strCache>
                <c:ptCount val="1"/>
                <c:pt idx="0">
                  <c:v>in 2 Carpool</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10-17'!$B$37:$I$37</c:f>
              <c:numCache>
                <c:formatCode>#,##0</c:formatCode>
                <c:ptCount val="8"/>
                <c:pt idx="0">
                  <c:v>486003</c:v>
                </c:pt>
                <c:pt idx="1">
                  <c:v>2546661</c:v>
                </c:pt>
                <c:pt idx="2">
                  <c:v>4152394</c:v>
                </c:pt>
                <c:pt idx="3">
                  <c:v>1978182</c:v>
                </c:pt>
                <c:pt idx="4">
                  <c:v>747578</c:v>
                </c:pt>
                <c:pt idx="5">
                  <c:v>219052</c:v>
                </c:pt>
                <c:pt idx="6">
                  <c:v>100217</c:v>
                </c:pt>
                <c:pt idx="7">
                  <c:v>10230087</c:v>
                </c:pt>
              </c:numCache>
            </c:numRef>
          </c:val>
        </c:ser>
        <c:ser>
          <c:idx val="2"/>
          <c:order val="2"/>
          <c:tx>
            <c:strRef>
              <c:f>'Figure 10-17'!$A$38</c:f>
              <c:strCache>
                <c:ptCount val="1"/>
                <c:pt idx="0">
                  <c:v>in 3+ Carpool</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10-17'!$B$38:$I$38</c:f>
              <c:numCache>
                <c:formatCode>#,##0</c:formatCode>
                <c:ptCount val="8"/>
                <c:pt idx="0">
                  <c:v>228799</c:v>
                </c:pt>
                <c:pt idx="1">
                  <c:v>655582</c:v>
                </c:pt>
                <c:pt idx="2">
                  <c:v>1030692</c:v>
                </c:pt>
                <c:pt idx="3">
                  <c:v>613258</c:v>
                </c:pt>
                <c:pt idx="4">
                  <c:v>258061</c:v>
                </c:pt>
                <c:pt idx="5">
                  <c:v>82199</c:v>
                </c:pt>
                <c:pt idx="6">
                  <c:v>40453</c:v>
                </c:pt>
                <c:pt idx="7">
                  <c:v>2909044</c:v>
                </c:pt>
              </c:numCache>
            </c:numRef>
          </c:val>
        </c:ser>
        <c:ser>
          <c:idx val="3"/>
          <c:order val="3"/>
          <c:tx>
            <c:strRef>
              <c:f>'Figure 10-17'!$A$39</c:f>
              <c:strCache>
                <c:ptCount val="1"/>
                <c:pt idx="0">
                  <c:v>Transit  </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10-17'!$B$39:$I$39</c:f>
              <c:numCache>
                <c:formatCode>#,##0</c:formatCode>
                <c:ptCount val="8"/>
                <c:pt idx="0">
                  <c:v>2445691</c:v>
                </c:pt>
                <c:pt idx="1">
                  <c:v>2075468</c:v>
                </c:pt>
                <c:pt idx="2">
                  <c:v>1442547</c:v>
                </c:pt>
                <c:pt idx="3">
                  <c:v>473097</c:v>
                </c:pt>
                <c:pt idx="4">
                  <c:v>150783</c:v>
                </c:pt>
                <c:pt idx="5">
                  <c:v>43581</c:v>
                </c:pt>
                <c:pt idx="6">
                  <c:v>19956</c:v>
                </c:pt>
                <c:pt idx="7">
                  <c:v>6651123</c:v>
                </c:pt>
              </c:numCache>
            </c:numRef>
          </c:val>
        </c:ser>
        <c:ser>
          <c:idx val="4"/>
          <c:order val="4"/>
          <c:tx>
            <c:strRef>
              <c:f>'Figure 10-17'!$A$40</c:f>
              <c:strCache>
                <c:ptCount val="1"/>
                <c:pt idx="0">
                  <c:v>Taxicab</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10-17'!$B$40:$I$40</c:f>
              <c:numCache>
                <c:formatCode>#,##0</c:formatCode>
                <c:ptCount val="8"/>
                <c:pt idx="0">
                  <c:v>70471</c:v>
                </c:pt>
                <c:pt idx="1">
                  <c:v>41297</c:v>
                </c:pt>
                <c:pt idx="2">
                  <c:v>20468</c:v>
                </c:pt>
                <c:pt idx="3">
                  <c:v>7679</c:v>
                </c:pt>
                <c:pt idx="4">
                  <c:v>3213</c:v>
                </c:pt>
                <c:pt idx="5">
                  <c:v>578</c:v>
                </c:pt>
                <c:pt idx="6">
                  <c:v>133</c:v>
                </c:pt>
                <c:pt idx="7">
                  <c:v>143839</c:v>
                </c:pt>
              </c:numCache>
            </c:numRef>
          </c:val>
        </c:ser>
        <c:ser>
          <c:idx val="5"/>
          <c:order val="5"/>
          <c:tx>
            <c:strRef>
              <c:f>'Figure 10-17'!$A$41</c:f>
              <c:strCache>
                <c:ptCount val="1"/>
                <c:pt idx="0">
                  <c:v>Motorcycle</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10-17'!$B$41:$I$41</c:f>
              <c:numCache>
                <c:formatCode>#,##0</c:formatCode>
                <c:ptCount val="8"/>
                <c:pt idx="0">
                  <c:v>13635</c:v>
                </c:pt>
                <c:pt idx="1">
                  <c:v>62514</c:v>
                </c:pt>
                <c:pt idx="2">
                  <c:v>104589</c:v>
                </c:pt>
                <c:pt idx="3">
                  <c:v>54009</c:v>
                </c:pt>
                <c:pt idx="4">
                  <c:v>22142</c:v>
                </c:pt>
                <c:pt idx="5">
                  <c:v>6871</c:v>
                </c:pt>
                <c:pt idx="6">
                  <c:v>3179</c:v>
                </c:pt>
                <c:pt idx="7">
                  <c:v>266939</c:v>
                </c:pt>
              </c:numCache>
            </c:numRef>
          </c:val>
        </c:ser>
        <c:ser>
          <c:idx val="6"/>
          <c:order val="6"/>
          <c:tx>
            <c:strRef>
              <c:f>'Figure 10-17'!$A$42</c:f>
              <c:strCache>
                <c:ptCount val="1"/>
                <c:pt idx="0">
                  <c:v>Bicycle</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10-17'!$B$42:$I$42</c:f>
              <c:numCache>
                <c:formatCode>#,##0</c:formatCode>
                <c:ptCount val="8"/>
                <c:pt idx="0">
                  <c:v>164227</c:v>
                </c:pt>
                <c:pt idx="1">
                  <c:v>224350</c:v>
                </c:pt>
                <c:pt idx="2">
                  <c:v>198301</c:v>
                </c:pt>
                <c:pt idx="3">
                  <c:v>83600</c:v>
                </c:pt>
                <c:pt idx="4">
                  <c:v>26506</c:v>
                </c:pt>
                <c:pt idx="5">
                  <c:v>7852</c:v>
                </c:pt>
                <c:pt idx="6">
                  <c:v>2952</c:v>
                </c:pt>
                <c:pt idx="7">
                  <c:v>707788</c:v>
                </c:pt>
              </c:numCache>
            </c:numRef>
          </c:val>
        </c:ser>
        <c:ser>
          <c:idx val="7"/>
          <c:order val="7"/>
          <c:tx>
            <c:strRef>
              <c:f>'Figure 10-17'!$A$43</c:f>
              <c:strCache>
                <c:ptCount val="1"/>
                <c:pt idx="0">
                  <c:v>walked</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10-17'!$B$43:$I$43</c:f>
              <c:numCache>
                <c:formatCode>#,##0</c:formatCode>
                <c:ptCount val="8"/>
                <c:pt idx="0">
                  <c:v>869458</c:v>
                </c:pt>
                <c:pt idx="1">
                  <c:v>1047631</c:v>
                </c:pt>
                <c:pt idx="2">
                  <c:v>835072</c:v>
                </c:pt>
                <c:pt idx="3">
                  <c:v>341003</c:v>
                </c:pt>
                <c:pt idx="4">
                  <c:v>123401</c:v>
                </c:pt>
                <c:pt idx="5">
                  <c:v>40340</c:v>
                </c:pt>
                <c:pt idx="6">
                  <c:v>25434</c:v>
                </c:pt>
                <c:pt idx="7">
                  <c:v>3282339</c:v>
                </c:pt>
              </c:numCache>
            </c:numRef>
          </c:val>
        </c:ser>
        <c:ser>
          <c:idx val="8"/>
          <c:order val="8"/>
          <c:tx>
            <c:strRef>
              <c:f>'Figure 10-17'!$A$44</c:f>
              <c:strCache>
                <c:ptCount val="1"/>
                <c:pt idx="0">
                  <c:v>worked at home</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10-17'!$B$44:$I$44</c:f>
              <c:numCache>
                <c:formatCode>#,##0</c:formatCode>
                <c:ptCount val="8"/>
                <c:pt idx="0">
                  <c:v>246426</c:v>
                </c:pt>
                <c:pt idx="1">
                  <c:v>1157741</c:v>
                </c:pt>
                <c:pt idx="2">
                  <c:v>2555155</c:v>
                </c:pt>
                <c:pt idx="3">
                  <c:v>1091954</c:v>
                </c:pt>
                <c:pt idx="4">
                  <c:v>388634</c:v>
                </c:pt>
                <c:pt idx="5">
                  <c:v>118913</c:v>
                </c:pt>
                <c:pt idx="6">
                  <c:v>57554</c:v>
                </c:pt>
                <c:pt idx="7">
                  <c:v>5616377</c:v>
                </c:pt>
              </c:numCache>
            </c:numRef>
          </c:val>
        </c:ser>
        <c:ser>
          <c:idx val="9"/>
          <c:order val="9"/>
          <c:tx>
            <c:strRef>
              <c:f>'Figure 10-17'!$A$45</c:f>
              <c:strCache>
                <c:ptCount val="1"/>
                <c:pt idx="0">
                  <c:v>Other method</c:v>
                </c:pt>
              </c:strCache>
            </c:strRef>
          </c:tx>
          <c:invertIfNegative val="0"/>
          <c:cat>
            <c:strRef>
              <c:f>'Figure 10-17'!$B$35:$I$35</c:f>
              <c:strCache>
                <c:ptCount val="8"/>
                <c:pt idx="0">
                  <c:v>0 Vehicles</c:v>
                </c:pt>
                <c:pt idx="1">
                  <c:v>1   Vehicle</c:v>
                </c:pt>
                <c:pt idx="2">
                  <c:v>2 Vehicles</c:v>
                </c:pt>
                <c:pt idx="3">
                  <c:v>3 Vehicles</c:v>
                </c:pt>
                <c:pt idx="4">
                  <c:v>4 Vehicles</c:v>
                </c:pt>
                <c:pt idx="5">
                  <c:v>5 Vehicles</c:v>
                </c:pt>
                <c:pt idx="6">
                  <c:v>6 Or more Vehicles</c:v>
                </c:pt>
                <c:pt idx="7">
                  <c:v>Total </c:v>
                </c:pt>
              </c:strCache>
            </c:strRef>
          </c:cat>
          <c:val>
            <c:numRef>
              <c:f>'Figure 10-17'!$B$45:$I$45</c:f>
              <c:numCache>
                <c:formatCode>#,##0</c:formatCode>
                <c:ptCount val="8"/>
                <c:pt idx="0">
                  <c:v>195038</c:v>
                </c:pt>
                <c:pt idx="1">
                  <c:v>330454</c:v>
                </c:pt>
                <c:pt idx="2">
                  <c:v>372798</c:v>
                </c:pt>
                <c:pt idx="3">
                  <c:v>164877</c:v>
                </c:pt>
                <c:pt idx="4">
                  <c:v>61581</c:v>
                </c:pt>
                <c:pt idx="5">
                  <c:v>16443</c:v>
                </c:pt>
                <c:pt idx="6">
                  <c:v>7489</c:v>
                </c:pt>
                <c:pt idx="7">
                  <c:v>1148680</c:v>
                </c:pt>
              </c:numCache>
            </c:numRef>
          </c:val>
        </c:ser>
        <c:dLbls>
          <c:showLegendKey val="0"/>
          <c:showVal val="0"/>
          <c:showCatName val="0"/>
          <c:showSerName val="0"/>
          <c:showPercent val="0"/>
          <c:showBubbleSize val="0"/>
        </c:dLbls>
        <c:gapWidth val="55"/>
        <c:overlap val="100"/>
        <c:axId val="162365440"/>
        <c:axId val="162366976"/>
      </c:barChart>
      <c:catAx>
        <c:axId val="162365440"/>
        <c:scaling>
          <c:orientation val="minMax"/>
        </c:scaling>
        <c:delete val="0"/>
        <c:axPos val="b"/>
        <c:numFmt formatCode="General" sourceLinked="1"/>
        <c:majorTickMark val="none"/>
        <c:minorTickMark val="none"/>
        <c:tickLblPos val="nextTo"/>
        <c:crossAx val="162366976"/>
        <c:crosses val="autoZero"/>
        <c:auto val="1"/>
        <c:lblAlgn val="ctr"/>
        <c:lblOffset val="100"/>
        <c:noMultiLvlLbl val="0"/>
      </c:catAx>
      <c:valAx>
        <c:axId val="162366976"/>
        <c:scaling>
          <c:orientation val="minMax"/>
        </c:scaling>
        <c:delete val="0"/>
        <c:axPos val="l"/>
        <c:majorGridlines/>
        <c:numFmt formatCode="0%" sourceLinked="1"/>
        <c:majorTickMark val="none"/>
        <c:minorTickMark val="none"/>
        <c:tickLblPos val="nextTo"/>
        <c:crossAx val="162365440"/>
        <c:crosses val="autoZero"/>
        <c:crossBetween val="between"/>
      </c:valAx>
    </c:plotArea>
    <c:legend>
      <c:legendPos val="r"/>
      <c:layout>
        <c:manualLayout>
          <c:xMode val="edge"/>
          <c:yMode val="edge"/>
          <c:x val="0.7504875328083993"/>
          <c:y val="0.11164078448527273"/>
          <c:w val="0.23284580052493448"/>
          <c:h val="0.83678805774278253"/>
        </c:manualLayout>
      </c:layout>
      <c:overlay val="0"/>
      <c:txPr>
        <a:bodyPr/>
        <a:lstStyle/>
        <a:p>
          <a:pPr>
            <a:defRPr sz="900" baseline="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55730533683289"/>
          <c:y val="5.7959548473012948E-2"/>
          <c:w val="0.47421894138232723"/>
          <c:h val="0.77511382019358821"/>
        </c:manualLayout>
      </c:layout>
      <c:pieChart>
        <c:varyColors val="1"/>
        <c:ser>
          <c:idx val="0"/>
          <c:order val="0"/>
          <c:tx>
            <c:strRef>
              <c:f>'Figure 10-18'!$B$35</c:f>
              <c:strCache>
                <c:ptCount val="1"/>
                <c:pt idx="0">
                  <c:v>0 Vehicles</c:v>
                </c:pt>
              </c:strCache>
            </c:strRef>
          </c:tx>
          <c:dLbls>
            <c:dLbl>
              <c:idx val="8"/>
              <c:layout>
                <c:manualLayout>
                  <c:x val="0.11063407699037621"/>
                  <c:y val="-3.2864229088276561E-2"/>
                </c:manualLayout>
              </c:layout>
              <c:showLegendKey val="0"/>
              <c:showVal val="0"/>
              <c:showCatName val="1"/>
              <c:showSerName val="0"/>
              <c:showPercent val="1"/>
              <c:showBubbleSize val="0"/>
            </c:dLbl>
            <c:dLbl>
              <c:idx val="9"/>
              <c:layout>
                <c:manualLayout>
                  <c:x val="-1.5270450568678914E-2"/>
                  <c:y val="3.5141526718921769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'Figure 10-18'!$A$36:$A$45</c:f>
              <c:strCache>
                <c:ptCount val="10"/>
                <c:pt idx="0">
                  <c:v>Drive Alone </c:v>
                </c:pt>
                <c:pt idx="1">
                  <c:v>2-Person Carpool</c:v>
                </c:pt>
                <c:pt idx="2">
                  <c:v>3+-Person Carpool</c:v>
                </c:pt>
                <c:pt idx="3">
                  <c:v>Public Transportation  </c:v>
                </c:pt>
                <c:pt idx="4">
                  <c:v>Taxicab</c:v>
                </c:pt>
                <c:pt idx="5">
                  <c:v>Motorcycle</c:v>
                </c:pt>
                <c:pt idx="6">
                  <c:v>Bicycle</c:v>
                </c:pt>
                <c:pt idx="7">
                  <c:v>Walk</c:v>
                </c:pt>
                <c:pt idx="8">
                  <c:v>Work at home</c:v>
                </c:pt>
                <c:pt idx="9">
                  <c:v>Other Means</c:v>
                </c:pt>
              </c:strCache>
            </c:strRef>
          </c:cat>
          <c:val>
            <c:numRef>
              <c:f>'Figure 10-18'!$B$36:$B$45</c:f>
              <c:numCache>
                <c:formatCode>#,##0</c:formatCode>
                <c:ptCount val="10"/>
                <c:pt idx="0">
                  <c:v>1289556</c:v>
                </c:pt>
                <c:pt idx="1">
                  <c:v>486003</c:v>
                </c:pt>
                <c:pt idx="2">
                  <c:v>228799</c:v>
                </c:pt>
                <c:pt idx="3">
                  <c:v>2445691</c:v>
                </c:pt>
                <c:pt idx="4">
                  <c:v>70471</c:v>
                </c:pt>
                <c:pt idx="5">
                  <c:v>13635</c:v>
                </c:pt>
                <c:pt idx="6">
                  <c:v>164227</c:v>
                </c:pt>
                <c:pt idx="7">
                  <c:v>869458</c:v>
                </c:pt>
                <c:pt idx="8">
                  <c:v>246426</c:v>
                </c:pt>
                <c:pt idx="9">
                  <c:v>195038</c:v>
                </c:pt>
              </c:numCache>
            </c:numRef>
          </c:val>
        </c:ser>
        <c:dLbls>
          <c:showLegendKey val="0"/>
          <c:showVal val="0"/>
          <c:showCatName val="1"/>
          <c:showSerName val="0"/>
          <c:showPercent val="1"/>
          <c:showBubbleSize val="0"/>
          <c:showLeaderLines val="1"/>
        </c:dLbls>
        <c:firstSliceAng val="144"/>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66898899741037"/>
          <c:y val="4.3458042320981084E-2"/>
          <c:w val="0.72175813582567616"/>
          <c:h val="0.53924403517356945"/>
        </c:manualLayout>
      </c:layout>
      <c:barChart>
        <c:barDir val="bar"/>
        <c:grouping val="percentStacked"/>
        <c:varyColors val="0"/>
        <c:ser>
          <c:idx val="2"/>
          <c:order val="0"/>
          <c:tx>
            <c:strRef>
              <c:f>'Figure 10-19'!$A$6</c:f>
              <c:strCache>
                <c:ptCount val="1"/>
                <c:pt idx="0">
                  <c:v>    Management, business, science, and arts occupations</c:v>
                </c:pt>
              </c:strCache>
            </c:strRef>
          </c:tx>
          <c:spPr>
            <a:solidFill>
              <a:schemeClr val="accent2">
                <a:lumMod val="75000"/>
              </a:schemeClr>
            </a:solidFill>
          </c:spPr>
          <c:invertIfNegative val="0"/>
          <c:cat>
            <c:strRef>
              <c:f>'Figure 10-19'!$C$4:$I$4</c:f>
              <c:strCache>
                <c:ptCount val="7"/>
                <c:pt idx="0">
                  <c:v>Total</c:v>
                </c:pt>
                <c:pt idx="1">
                  <c:v>Drive Alone</c:v>
                </c:pt>
                <c:pt idx="2">
                  <c:v>Carpool</c:v>
                </c:pt>
                <c:pt idx="3">
                  <c:v>Public Transportation</c:v>
                </c:pt>
                <c:pt idx="4">
                  <c:v>Walk</c:v>
                </c:pt>
                <c:pt idx="5">
                  <c:v>Other </c:v>
                </c:pt>
                <c:pt idx="6">
                  <c:v>Work at Home</c:v>
                </c:pt>
              </c:strCache>
            </c:strRef>
          </c:cat>
          <c:val>
            <c:numRef>
              <c:f>'Figure 10-19'!$C$6:$I$6</c:f>
              <c:numCache>
                <c:formatCode>General</c:formatCode>
                <c:ptCount val="7"/>
                <c:pt idx="0">
                  <c:v>49055830</c:v>
                </c:pt>
                <c:pt idx="1">
                  <c:v>38146635</c:v>
                </c:pt>
                <c:pt idx="2">
                  <c:v>3756134</c:v>
                </c:pt>
                <c:pt idx="3">
                  <c:v>2511636</c:v>
                </c:pt>
                <c:pt idx="4">
                  <c:v>1211312</c:v>
                </c:pt>
                <c:pt idx="5">
                  <c:v>675417</c:v>
                </c:pt>
                <c:pt idx="6">
                  <c:v>2754696</c:v>
                </c:pt>
              </c:numCache>
            </c:numRef>
          </c:val>
        </c:ser>
        <c:ser>
          <c:idx val="3"/>
          <c:order val="1"/>
          <c:tx>
            <c:strRef>
              <c:f>'Figure 10-19'!$A$7</c:f>
              <c:strCache>
                <c:ptCount val="1"/>
                <c:pt idx="0">
                  <c:v>    Service occupations</c:v>
                </c:pt>
              </c:strCache>
            </c:strRef>
          </c:tx>
          <c:spPr>
            <a:solidFill>
              <a:schemeClr val="accent3"/>
            </a:solidFill>
          </c:spPr>
          <c:invertIfNegative val="0"/>
          <c:cat>
            <c:strRef>
              <c:f>'Figure 10-19'!$C$4:$I$4</c:f>
              <c:strCache>
                <c:ptCount val="7"/>
                <c:pt idx="0">
                  <c:v>Total</c:v>
                </c:pt>
                <c:pt idx="1">
                  <c:v>Drive Alone</c:v>
                </c:pt>
                <c:pt idx="2">
                  <c:v>Carpool</c:v>
                </c:pt>
                <c:pt idx="3">
                  <c:v>Public Transportation</c:v>
                </c:pt>
                <c:pt idx="4">
                  <c:v>Walk</c:v>
                </c:pt>
                <c:pt idx="5">
                  <c:v>Other </c:v>
                </c:pt>
                <c:pt idx="6">
                  <c:v>Work at Home</c:v>
                </c:pt>
              </c:strCache>
            </c:strRef>
          </c:cat>
          <c:val>
            <c:numRef>
              <c:f>'Figure 10-19'!$C$7:$I$7</c:f>
              <c:numCache>
                <c:formatCode>General</c:formatCode>
                <c:ptCount val="7"/>
                <c:pt idx="0">
                  <c:v>24518560</c:v>
                </c:pt>
                <c:pt idx="1">
                  <c:v>17561803</c:v>
                </c:pt>
                <c:pt idx="2">
                  <c:v>2738205</c:v>
                </c:pt>
                <c:pt idx="3">
                  <c:v>1665273</c:v>
                </c:pt>
                <c:pt idx="4">
                  <c:v>1044372</c:v>
                </c:pt>
                <c:pt idx="5">
                  <c:v>549679</c:v>
                </c:pt>
                <c:pt idx="6">
                  <c:v>959228</c:v>
                </c:pt>
              </c:numCache>
            </c:numRef>
          </c:val>
        </c:ser>
        <c:ser>
          <c:idx val="4"/>
          <c:order val="2"/>
          <c:tx>
            <c:strRef>
              <c:f>'Figure 10-19'!$A$8</c:f>
              <c:strCache>
                <c:ptCount val="1"/>
                <c:pt idx="0">
                  <c:v>    Sales and office occupations</c:v>
                </c:pt>
              </c:strCache>
            </c:strRef>
          </c:tx>
          <c:spPr>
            <a:solidFill>
              <a:schemeClr val="accent4"/>
            </a:solidFill>
          </c:spPr>
          <c:invertIfNegative val="0"/>
          <c:cat>
            <c:strRef>
              <c:f>'Figure 10-19'!$C$4:$I$4</c:f>
              <c:strCache>
                <c:ptCount val="7"/>
                <c:pt idx="0">
                  <c:v>Total</c:v>
                </c:pt>
                <c:pt idx="1">
                  <c:v>Drive Alone</c:v>
                </c:pt>
                <c:pt idx="2">
                  <c:v>Carpool</c:v>
                </c:pt>
                <c:pt idx="3">
                  <c:v>Public Transportation</c:v>
                </c:pt>
                <c:pt idx="4">
                  <c:v>Walk</c:v>
                </c:pt>
                <c:pt idx="5">
                  <c:v>Other </c:v>
                </c:pt>
                <c:pt idx="6">
                  <c:v>Work at Home</c:v>
                </c:pt>
              </c:strCache>
            </c:strRef>
          </c:cat>
          <c:val>
            <c:numRef>
              <c:f>'Figure 10-19'!$C$8:$I$8</c:f>
              <c:numCache>
                <c:formatCode>General</c:formatCode>
                <c:ptCount val="7"/>
                <c:pt idx="0">
                  <c:v>34081625</c:v>
                </c:pt>
                <c:pt idx="1">
                  <c:v>26854619</c:v>
                </c:pt>
                <c:pt idx="2">
                  <c:v>2828489</c:v>
                </c:pt>
                <c:pt idx="3">
                  <c:v>1663949</c:v>
                </c:pt>
                <c:pt idx="4">
                  <c:v>893938</c:v>
                </c:pt>
                <c:pt idx="5">
                  <c:v>393235</c:v>
                </c:pt>
                <c:pt idx="6">
                  <c:v>1447395</c:v>
                </c:pt>
              </c:numCache>
            </c:numRef>
          </c:val>
        </c:ser>
        <c:ser>
          <c:idx val="5"/>
          <c:order val="3"/>
          <c:tx>
            <c:strRef>
              <c:f>'Figure 10-19'!$A$9</c:f>
              <c:strCache>
                <c:ptCount val="1"/>
                <c:pt idx="0">
                  <c:v>    Natural resources, construction, and maintenance occupations</c:v>
                </c:pt>
              </c:strCache>
            </c:strRef>
          </c:tx>
          <c:spPr>
            <a:solidFill>
              <a:schemeClr val="accent5">
                <a:lumMod val="75000"/>
              </a:schemeClr>
            </a:solidFill>
          </c:spPr>
          <c:invertIfNegative val="0"/>
          <c:cat>
            <c:strRef>
              <c:f>'Figure 10-19'!$C$4:$I$4</c:f>
              <c:strCache>
                <c:ptCount val="7"/>
                <c:pt idx="0">
                  <c:v>Total</c:v>
                </c:pt>
                <c:pt idx="1">
                  <c:v>Drive Alone</c:v>
                </c:pt>
                <c:pt idx="2">
                  <c:v>Carpool</c:v>
                </c:pt>
                <c:pt idx="3">
                  <c:v>Public Transportation</c:v>
                </c:pt>
                <c:pt idx="4">
                  <c:v>Walk</c:v>
                </c:pt>
                <c:pt idx="5">
                  <c:v>Other </c:v>
                </c:pt>
                <c:pt idx="6">
                  <c:v>Work at Home</c:v>
                </c:pt>
              </c:strCache>
            </c:strRef>
          </c:cat>
          <c:val>
            <c:numRef>
              <c:f>'Figure 10-19'!$C$9:$I$9</c:f>
              <c:numCache>
                <c:formatCode>General</c:formatCode>
                <c:ptCount val="7"/>
                <c:pt idx="0">
                  <c:v>12470376</c:v>
                </c:pt>
                <c:pt idx="1">
                  <c:v>9281913</c:v>
                </c:pt>
                <c:pt idx="2">
                  <c:v>1960673</c:v>
                </c:pt>
                <c:pt idx="3">
                  <c:v>338404</c:v>
                </c:pt>
                <c:pt idx="4">
                  <c:v>236883</c:v>
                </c:pt>
                <c:pt idx="5">
                  <c:v>280435</c:v>
                </c:pt>
                <c:pt idx="6">
                  <c:v>372068</c:v>
                </c:pt>
              </c:numCache>
            </c:numRef>
          </c:val>
        </c:ser>
        <c:ser>
          <c:idx val="6"/>
          <c:order val="4"/>
          <c:tx>
            <c:strRef>
              <c:f>'Figure 10-19'!$A$10</c:f>
              <c:strCache>
                <c:ptCount val="1"/>
                <c:pt idx="0">
                  <c:v>    Production, transportation, and material moving occupations</c:v>
                </c:pt>
              </c:strCache>
            </c:strRef>
          </c:tx>
          <c:spPr>
            <a:solidFill>
              <a:schemeClr val="accent6"/>
            </a:solidFill>
          </c:spPr>
          <c:invertIfNegative val="0"/>
          <c:cat>
            <c:strRef>
              <c:f>'Figure 10-19'!$C$4:$I$4</c:f>
              <c:strCache>
                <c:ptCount val="7"/>
                <c:pt idx="0">
                  <c:v>Total</c:v>
                </c:pt>
                <c:pt idx="1">
                  <c:v>Drive Alone</c:v>
                </c:pt>
                <c:pt idx="2">
                  <c:v>Carpool</c:v>
                </c:pt>
                <c:pt idx="3">
                  <c:v>Public Transportation</c:v>
                </c:pt>
                <c:pt idx="4">
                  <c:v>Walk</c:v>
                </c:pt>
                <c:pt idx="5">
                  <c:v>Other </c:v>
                </c:pt>
                <c:pt idx="6">
                  <c:v>Work at Home</c:v>
                </c:pt>
              </c:strCache>
            </c:strRef>
          </c:cat>
          <c:val>
            <c:numRef>
              <c:f>'Figure 10-19'!$C$10:$I$10</c:f>
              <c:numCache>
                <c:formatCode>General</c:formatCode>
                <c:ptCount val="7"/>
                <c:pt idx="0">
                  <c:v>16237248</c:v>
                </c:pt>
                <c:pt idx="1">
                  <c:v>12683664</c:v>
                </c:pt>
                <c:pt idx="2">
                  <c:v>1938467</c:v>
                </c:pt>
                <c:pt idx="3">
                  <c:v>573289</c:v>
                </c:pt>
                <c:pt idx="4">
                  <c:v>328639</c:v>
                </c:pt>
                <c:pt idx="5">
                  <c:v>412018</c:v>
                </c:pt>
                <c:pt idx="6">
                  <c:v>301171</c:v>
                </c:pt>
              </c:numCache>
            </c:numRef>
          </c:val>
        </c:ser>
        <c:ser>
          <c:idx val="0"/>
          <c:order val="5"/>
          <c:tx>
            <c:strRef>
              <c:f>'Figure 10-19'!$A$11</c:f>
              <c:strCache>
                <c:ptCount val="1"/>
                <c:pt idx="0">
                  <c:v>    Military specific occupations</c:v>
                </c:pt>
              </c:strCache>
            </c:strRef>
          </c:tx>
          <c:invertIfNegative val="0"/>
          <c:cat>
            <c:strRef>
              <c:f>'Figure 10-19'!$C$4:$I$4</c:f>
              <c:strCache>
                <c:ptCount val="7"/>
                <c:pt idx="0">
                  <c:v>Total</c:v>
                </c:pt>
                <c:pt idx="1">
                  <c:v>Drive Alone</c:v>
                </c:pt>
                <c:pt idx="2">
                  <c:v>Carpool</c:v>
                </c:pt>
                <c:pt idx="3">
                  <c:v>Public Transportation</c:v>
                </c:pt>
                <c:pt idx="4">
                  <c:v>Walk</c:v>
                </c:pt>
                <c:pt idx="5">
                  <c:v>Other </c:v>
                </c:pt>
                <c:pt idx="6">
                  <c:v>Work at Home</c:v>
                </c:pt>
              </c:strCache>
            </c:strRef>
          </c:cat>
          <c:val>
            <c:numRef>
              <c:f>'Figure 10-19'!$C$11:$I$11</c:f>
              <c:numCache>
                <c:formatCode>General</c:formatCode>
                <c:ptCount val="7"/>
                <c:pt idx="0">
                  <c:v>577371</c:v>
                </c:pt>
                <c:pt idx="1">
                  <c:v>328883</c:v>
                </c:pt>
                <c:pt idx="2">
                  <c:v>44388</c:v>
                </c:pt>
                <c:pt idx="3">
                  <c:v>16110</c:v>
                </c:pt>
                <c:pt idx="4">
                  <c:v>81904</c:v>
                </c:pt>
                <c:pt idx="5">
                  <c:v>16444</c:v>
                </c:pt>
                <c:pt idx="6">
                  <c:v>89642</c:v>
                </c:pt>
              </c:numCache>
            </c:numRef>
          </c:val>
        </c:ser>
        <c:dLbls>
          <c:showLegendKey val="0"/>
          <c:showVal val="0"/>
          <c:showCatName val="0"/>
          <c:showSerName val="0"/>
          <c:showPercent val="0"/>
          <c:showBubbleSize val="0"/>
        </c:dLbls>
        <c:gapWidth val="55"/>
        <c:overlap val="100"/>
        <c:axId val="161571584"/>
        <c:axId val="161573120"/>
      </c:barChart>
      <c:catAx>
        <c:axId val="161571584"/>
        <c:scaling>
          <c:orientation val="minMax"/>
        </c:scaling>
        <c:delete val="0"/>
        <c:axPos val="l"/>
        <c:numFmt formatCode="General" sourceLinked="1"/>
        <c:majorTickMark val="none"/>
        <c:minorTickMark val="none"/>
        <c:tickLblPos val="nextTo"/>
        <c:crossAx val="161573120"/>
        <c:crosses val="autoZero"/>
        <c:auto val="1"/>
        <c:lblAlgn val="ctr"/>
        <c:lblOffset val="100"/>
        <c:noMultiLvlLbl val="0"/>
      </c:catAx>
      <c:valAx>
        <c:axId val="161573120"/>
        <c:scaling>
          <c:orientation val="minMax"/>
        </c:scaling>
        <c:delete val="0"/>
        <c:axPos val="b"/>
        <c:majorGridlines/>
        <c:numFmt formatCode="0%" sourceLinked="1"/>
        <c:majorTickMark val="none"/>
        <c:minorTickMark val="none"/>
        <c:tickLblPos val="nextTo"/>
        <c:crossAx val="161571584"/>
        <c:crosses val="autoZero"/>
        <c:crossBetween val="between"/>
      </c:valAx>
    </c:plotArea>
    <c:legend>
      <c:legendPos val="r"/>
      <c:layout>
        <c:manualLayout>
          <c:xMode val="edge"/>
          <c:yMode val="edge"/>
          <c:x val="3.4410106082315671E-2"/>
          <c:y val="0.69628859055803405"/>
          <c:w val="0.96175886362662022"/>
          <c:h val="0.27569880036181915"/>
        </c:manualLayout>
      </c:layout>
      <c:overlay val="0"/>
      <c:txPr>
        <a:bodyPr/>
        <a:lstStyle/>
        <a:p>
          <a:pPr>
            <a:defRPr sz="1000" baseline="0"/>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240594925635"/>
          <c:y val="5.5914625255176438E-2"/>
          <c:w val="0.81869203849518812"/>
          <c:h val="0.78605497229512977"/>
        </c:manualLayout>
      </c:layout>
      <c:lineChart>
        <c:grouping val="standard"/>
        <c:varyColors val="0"/>
        <c:ser>
          <c:idx val="0"/>
          <c:order val="0"/>
          <c:tx>
            <c:strRef>
              <c:f>'Figure 10-2'!$A$17</c:f>
              <c:strCache>
                <c:ptCount val="1"/>
                <c:pt idx="0">
                  <c:v>Drive alone</c:v>
                </c:pt>
              </c:strCache>
            </c:strRef>
          </c:tx>
          <c:marker>
            <c:symbol val="none"/>
          </c:marker>
          <c:dLbls>
            <c:dLbl>
              <c:idx val="0"/>
              <c:layout>
                <c:manualLayout>
                  <c:x val="-5.8173665791776054E-2"/>
                  <c:y val="-7.9178331875182265E-2"/>
                </c:manualLayout>
              </c:layout>
              <c:dLblPos val="r"/>
              <c:showLegendKey val="0"/>
              <c:showVal val="1"/>
              <c:showCatName val="0"/>
              <c:showSerName val="0"/>
              <c:showPercent val="0"/>
              <c:showBubbleSize val="0"/>
            </c:dLbl>
            <c:dLbl>
              <c:idx val="1"/>
              <c:layout>
                <c:manualLayout>
                  <c:x val="-5.8173665791776026E-2"/>
                  <c:y val="-9.7696850393700782E-2"/>
                </c:manualLayout>
              </c:layout>
              <c:dLblPos val="r"/>
              <c:showLegendKey val="0"/>
              <c:showVal val="1"/>
              <c:showCatName val="0"/>
              <c:showSerName val="0"/>
              <c:showPercent val="0"/>
              <c:showBubbleSize val="0"/>
            </c:dLbl>
            <c:dLbl>
              <c:idx val="2"/>
              <c:layout>
                <c:manualLayout>
                  <c:x val="-5.8173665791776026E-2"/>
                  <c:y val="-6.991907261592302E-2"/>
                </c:manualLayout>
              </c:layout>
              <c:dLblPos val="r"/>
              <c:showLegendKey val="0"/>
              <c:showVal val="1"/>
              <c:showCatName val="0"/>
              <c:showSerName val="0"/>
              <c:showPercent val="0"/>
              <c:showBubbleSize val="0"/>
            </c:dLbl>
            <c:numFmt formatCode="0.0%" sourceLinked="0"/>
            <c:dLblPos val="t"/>
            <c:showLegendKey val="0"/>
            <c:showVal val="1"/>
            <c:showCatName val="0"/>
            <c:showSerName val="0"/>
            <c:showPercent val="0"/>
            <c:showBubbleSize val="0"/>
            <c:showLeaderLines val="0"/>
          </c:dLbls>
          <c:cat>
            <c:strRef>
              <c:f>'Figure 10-2'!$B$15:$E$15</c:f>
              <c:strCache>
                <c:ptCount val="4"/>
                <c:pt idx="0">
                  <c:v>1980</c:v>
                </c:pt>
                <c:pt idx="1">
                  <c:v>1990</c:v>
                </c:pt>
                <c:pt idx="2">
                  <c:v>2000</c:v>
                </c:pt>
                <c:pt idx="3">
                  <c:v>2010 </c:v>
                </c:pt>
              </c:strCache>
            </c:strRef>
          </c:cat>
          <c:val>
            <c:numRef>
              <c:f>'Figure 10-2'!$B$17:$E$17</c:f>
              <c:numCache>
                <c:formatCode>0.00%</c:formatCode>
                <c:ptCount val="4"/>
                <c:pt idx="0">
                  <c:v>0.64370659407764674</c:v>
                </c:pt>
                <c:pt idx="1">
                  <c:v>0.73185886851481707</c:v>
                </c:pt>
                <c:pt idx="2">
                  <c:v>0.75695943997068893</c:v>
                </c:pt>
                <c:pt idx="3">
                  <c:v>0.76570000000000005</c:v>
                </c:pt>
              </c:numCache>
            </c:numRef>
          </c:val>
          <c:smooth val="0"/>
        </c:ser>
        <c:ser>
          <c:idx val="1"/>
          <c:order val="1"/>
          <c:tx>
            <c:strRef>
              <c:f>'Figure 10-2'!$A$18</c:f>
              <c:strCache>
                <c:ptCount val="1"/>
                <c:pt idx="0">
                  <c:v>Carpool</c:v>
                </c:pt>
              </c:strCache>
            </c:strRef>
          </c:tx>
          <c:marker>
            <c:symbol val="none"/>
          </c:marker>
          <c:dLbls>
            <c:dLbl>
              <c:idx val="1"/>
              <c:layout>
                <c:manualLayout>
                  <c:x val="-6.0951443569553808E-2"/>
                  <c:y val="-0.1023264800233305"/>
                </c:manualLayout>
              </c:layout>
              <c:dLblPos val="r"/>
              <c:showLegendKey val="0"/>
              <c:showVal val="1"/>
              <c:showCatName val="0"/>
              <c:showSerName val="0"/>
              <c:showPercent val="0"/>
              <c:showBubbleSize val="0"/>
            </c:dLbl>
            <c:dLbl>
              <c:idx val="2"/>
              <c:layout>
                <c:manualLayout>
                  <c:x val="-6.0951443569553808E-2"/>
                  <c:y val="-0.10232648002333042"/>
                </c:manualLayout>
              </c:layout>
              <c:dLblPos val="r"/>
              <c:showLegendKey val="0"/>
              <c:showVal val="1"/>
              <c:showCatName val="0"/>
              <c:showSerName val="0"/>
              <c:showPercent val="0"/>
              <c:showBubbleSize val="0"/>
            </c:dLbl>
            <c:numFmt formatCode="0.0%" sourceLinked="0"/>
            <c:dLblPos val="t"/>
            <c:showLegendKey val="0"/>
            <c:showVal val="1"/>
            <c:showCatName val="0"/>
            <c:showSerName val="0"/>
            <c:showPercent val="0"/>
            <c:showBubbleSize val="0"/>
            <c:showLeaderLines val="0"/>
          </c:dLbls>
          <c:cat>
            <c:strRef>
              <c:f>'Figure 10-2'!$B$15:$E$15</c:f>
              <c:strCache>
                <c:ptCount val="4"/>
                <c:pt idx="0">
                  <c:v>1980</c:v>
                </c:pt>
                <c:pt idx="1">
                  <c:v>1990</c:v>
                </c:pt>
                <c:pt idx="2">
                  <c:v>2000</c:v>
                </c:pt>
                <c:pt idx="3">
                  <c:v>2010 </c:v>
                </c:pt>
              </c:strCache>
            </c:strRef>
          </c:cat>
          <c:val>
            <c:numRef>
              <c:f>'Figure 10-2'!$B$18:$E$18</c:f>
              <c:numCache>
                <c:formatCode>0.00%</c:formatCode>
                <c:ptCount val="4"/>
                <c:pt idx="0">
                  <c:v>0.19732552242359006</c:v>
                </c:pt>
                <c:pt idx="1">
                  <c:v>0.13364039280437995</c:v>
                </c:pt>
                <c:pt idx="2">
                  <c:v>0.12187497563903679</c:v>
                </c:pt>
                <c:pt idx="3">
                  <c:v>9.69E-2</c:v>
                </c:pt>
              </c:numCache>
            </c:numRef>
          </c:val>
          <c:smooth val="0"/>
        </c:ser>
        <c:dLbls>
          <c:showLegendKey val="0"/>
          <c:showVal val="0"/>
          <c:showCatName val="0"/>
          <c:showSerName val="0"/>
          <c:showPercent val="0"/>
          <c:showBubbleSize val="0"/>
        </c:dLbls>
        <c:marker val="1"/>
        <c:smooth val="0"/>
        <c:axId val="156852608"/>
        <c:axId val="156854144"/>
      </c:lineChart>
      <c:catAx>
        <c:axId val="156852608"/>
        <c:scaling>
          <c:orientation val="minMax"/>
        </c:scaling>
        <c:delete val="0"/>
        <c:axPos val="b"/>
        <c:numFmt formatCode="General" sourceLinked="1"/>
        <c:majorTickMark val="none"/>
        <c:minorTickMark val="none"/>
        <c:tickLblPos val="nextTo"/>
        <c:crossAx val="156854144"/>
        <c:crosses val="autoZero"/>
        <c:auto val="1"/>
        <c:lblAlgn val="ctr"/>
        <c:lblOffset val="100"/>
        <c:noMultiLvlLbl val="0"/>
      </c:catAx>
      <c:valAx>
        <c:axId val="156854144"/>
        <c:scaling>
          <c:orientation val="minMax"/>
        </c:scaling>
        <c:delete val="0"/>
        <c:axPos val="l"/>
        <c:majorGridlines/>
        <c:title>
          <c:tx>
            <c:rich>
              <a:bodyPr/>
              <a:lstStyle/>
              <a:p>
                <a:pPr>
                  <a:defRPr/>
                </a:pPr>
                <a:r>
                  <a:rPr lang="en-US"/>
                  <a:t>Mode Share</a:t>
                </a:r>
              </a:p>
            </c:rich>
          </c:tx>
          <c:layout>
            <c:manualLayout>
              <c:xMode val="edge"/>
              <c:yMode val="edge"/>
              <c:x val="1.3888888888888888E-2"/>
              <c:y val="0.29912729658792653"/>
            </c:manualLayout>
          </c:layout>
          <c:overlay val="0"/>
        </c:title>
        <c:numFmt formatCode="0%" sourceLinked="0"/>
        <c:majorTickMark val="none"/>
        <c:minorTickMark val="none"/>
        <c:tickLblPos val="nextTo"/>
        <c:crossAx val="156852608"/>
        <c:crosses val="autoZero"/>
        <c:crossBetween val="between"/>
      </c:valAx>
    </c:plotArea>
    <c:legend>
      <c:legendPos val="b"/>
      <c:layout>
        <c:manualLayout>
          <c:xMode val="edge"/>
          <c:yMode val="edge"/>
          <c:x val="0.36051377952755903"/>
          <c:y val="0.35146799358413533"/>
          <c:w val="0.45675000000000004"/>
          <c:h val="0.10223571011956839"/>
        </c:manualLayout>
      </c:layout>
      <c:overlay val="0"/>
      <c:spPr>
        <a:solidFill>
          <a:schemeClr val="bg1"/>
        </a:solidFill>
        <a:ln>
          <a:solidFill>
            <a:schemeClr val="tx1"/>
          </a:solidFill>
        </a:ln>
      </c:sp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95007141201367"/>
          <c:y val="3.7476859696335428E-2"/>
          <c:w val="0.8603110722270827"/>
          <c:h val="0.45143579527046579"/>
        </c:manualLayout>
      </c:layout>
      <c:barChart>
        <c:barDir val="col"/>
        <c:grouping val="clustered"/>
        <c:varyColors val="0"/>
        <c:ser>
          <c:idx val="0"/>
          <c:order val="0"/>
          <c:tx>
            <c:strRef>
              <c:f>'Figure 10-20'!$B$25</c:f>
              <c:strCache>
                <c:ptCount val="1"/>
                <c:pt idx="0">
                  <c:v>Workers</c:v>
                </c:pt>
              </c:strCache>
            </c:strRef>
          </c:tx>
          <c:invertIfNegative val="0"/>
          <c:cat>
            <c:strRef>
              <c:f>'Figure 10-20'!$A$26:$A$38</c:f>
              <c:strCache>
                <c:ptCount val="13"/>
                <c:pt idx="0">
                  <c:v>Agriculture, Forestry, Mining</c:v>
                </c:pt>
                <c:pt idx="1">
                  <c:v>Construction</c:v>
                </c:pt>
                <c:pt idx="2">
                  <c:v>Manufacturing</c:v>
                </c:pt>
                <c:pt idx="3">
                  <c:v>Wholesale Trade</c:v>
                </c:pt>
                <c:pt idx="4">
                  <c:v>Retail Trade</c:v>
                </c:pt>
                <c:pt idx="5">
                  <c:v>Transportation, Utilities</c:v>
                </c:pt>
                <c:pt idx="6">
                  <c:v>Fire</c:v>
                </c:pt>
                <c:pt idx="7">
                  <c:v>Professional, Scientific,  Administration </c:v>
                </c:pt>
                <c:pt idx="8">
                  <c:v>Education and Health Care </c:v>
                </c:pt>
                <c:pt idx="9">
                  <c:v>Arts,  Recreation, Lodging Services</c:v>
                </c:pt>
                <c:pt idx="10">
                  <c:v>Other services </c:v>
                </c:pt>
                <c:pt idx="11">
                  <c:v>Public Administration</c:v>
                </c:pt>
                <c:pt idx="12">
                  <c:v>Armed Forces</c:v>
                </c:pt>
              </c:strCache>
            </c:strRef>
          </c:cat>
          <c:val>
            <c:numRef>
              <c:f>'Figure 10-20'!$B$26:$B$38</c:f>
              <c:numCache>
                <c:formatCode>0.00%</c:formatCode>
                <c:ptCount val="13"/>
                <c:pt idx="0">
                  <c:v>1.9E-2</c:v>
                </c:pt>
                <c:pt idx="1">
                  <c:v>0.06</c:v>
                </c:pt>
                <c:pt idx="2">
                  <c:v>0.104</c:v>
                </c:pt>
                <c:pt idx="3">
                  <c:v>2.8000000000000001E-2</c:v>
                </c:pt>
                <c:pt idx="4">
                  <c:v>0.11600000000000001</c:v>
                </c:pt>
                <c:pt idx="5">
                  <c:v>4.9000000000000002E-2</c:v>
                </c:pt>
                <c:pt idx="6">
                  <c:v>8.6999999999999994E-2</c:v>
                </c:pt>
                <c:pt idx="7">
                  <c:v>0.107</c:v>
                </c:pt>
                <c:pt idx="8">
                  <c:v>0.22900000000000001</c:v>
                </c:pt>
                <c:pt idx="9">
                  <c:v>9.2999999999999999E-2</c:v>
                </c:pt>
                <c:pt idx="10">
                  <c:v>0.05</c:v>
                </c:pt>
                <c:pt idx="11">
                  <c:v>0.05</c:v>
                </c:pt>
                <c:pt idx="12">
                  <c:v>7.0000000000000001E-3</c:v>
                </c:pt>
              </c:numCache>
            </c:numRef>
          </c:val>
        </c:ser>
        <c:ser>
          <c:idx val="1"/>
          <c:order val="1"/>
          <c:tx>
            <c:strRef>
              <c:f>'Figure 10-20'!$C$25</c:f>
              <c:strCache>
                <c:ptCount val="1"/>
                <c:pt idx="0">
                  <c:v>Drive Alone</c:v>
                </c:pt>
              </c:strCache>
            </c:strRef>
          </c:tx>
          <c:invertIfNegative val="0"/>
          <c:cat>
            <c:strRef>
              <c:f>'Figure 10-20'!$A$26:$A$38</c:f>
              <c:strCache>
                <c:ptCount val="13"/>
                <c:pt idx="0">
                  <c:v>Agriculture, Forestry, Mining</c:v>
                </c:pt>
                <c:pt idx="1">
                  <c:v>Construction</c:v>
                </c:pt>
                <c:pt idx="2">
                  <c:v>Manufacturing</c:v>
                </c:pt>
                <c:pt idx="3">
                  <c:v>Wholesale Trade</c:v>
                </c:pt>
                <c:pt idx="4">
                  <c:v>Retail Trade</c:v>
                </c:pt>
                <c:pt idx="5">
                  <c:v>Transportation, Utilities</c:v>
                </c:pt>
                <c:pt idx="6">
                  <c:v>Fire</c:v>
                </c:pt>
                <c:pt idx="7">
                  <c:v>Professional, Scientific,  Administration </c:v>
                </c:pt>
                <c:pt idx="8">
                  <c:v>Education and Health Care </c:v>
                </c:pt>
                <c:pt idx="9">
                  <c:v>Arts,  Recreation, Lodging Services</c:v>
                </c:pt>
                <c:pt idx="10">
                  <c:v>Other services </c:v>
                </c:pt>
                <c:pt idx="11">
                  <c:v>Public Administration</c:v>
                </c:pt>
                <c:pt idx="12">
                  <c:v>Armed Forces</c:v>
                </c:pt>
              </c:strCache>
            </c:strRef>
          </c:cat>
          <c:val>
            <c:numRef>
              <c:f>'Figure 10-20'!$C$26:$C$38</c:f>
              <c:numCache>
                <c:formatCode>0.00%</c:formatCode>
                <c:ptCount val="13"/>
                <c:pt idx="0">
                  <c:v>1.6E-2</c:v>
                </c:pt>
                <c:pt idx="1">
                  <c:v>5.8000000000000003E-2</c:v>
                </c:pt>
                <c:pt idx="2">
                  <c:v>0.111</c:v>
                </c:pt>
                <c:pt idx="3">
                  <c:v>2.9000000000000001E-2</c:v>
                </c:pt>
                <c:pt idx="4">
                  <c:v>0.12</c:v>
                </c:pt>
                <c:pt idx="5">
                  <c:v>5.2999999999999999E-2</c:v>
                </c:pt>
                <c:pt idx="6">
                  <c:v>8.5000000000000006E-2</c:v>
                </c:pt>
                <c:pt idx="7">
                  <c:v>9.7000000000000003E-2</c:v>
                </c:pt>
                <c:pt idx="8">
                  <c:v>0.23599999999999999</c:v>
                </c:pt>
                <c:pt idx="9">
                  <c:v>8.6999999999999994E-2</c:v>
                </c:pt>
                <c:pt idx="10">
                  <c:v>4.8000000000000001E-2</c:v>
                </c:pt>
                <c:pt idx="11">
                  <c:v>5.3999999999999999E-2</c:v>
                </c:pt>
                <c:pt idx="12">
                  <c:v>6.0000000000000001E-3</c:v>
                </c:pt>
              </c:numCache>
            </c:numRef>
          </c:val>
        </c:ser>
        <c:ser>
          <c:idx val="2"/>
          <c:order val="2"/>
          <c:tx>
            <c:strRef>
              <c:f>'Figure 10-20'!$D$25</c:f>
              <c:strCache>
                <c:ptCount val="1"/>
                <c:pt idx="0">
                  <c:v>Carpool</c:v>
                </c:pt>
              </c:strCache>
            </c:strRef>
          </c:tx>
          <c:invertIfNegative val="0"/>
          <c:cat>
            <c:strRef>
              <c:f>'Figure 10-20'!$A$26:$A$38</c:f>
              <c:strCache>
                <c:ptCount val="13"/>
                <c:pt idx="0">
                  <c:v>Agriculture, Forestry, Mining</c:v>
                </c:pt>
                <c:pt idx="1">
                  <c:v>Construction</c:v>
                </c:pt>
                <c:pt idx="2">
                  <c:v>Manufacturing</c:v>
                </c:pt>
                <c:pt idx="3">
                  <c:v>Wholesale Trade</c:v>
                </c:pt>
                <c:pt idx="4">
                  <c:v>Retail Trade</c:v>
                </c:pt>
                <c:pt idx="5">
                  <c:v>Transportation, Utilities</c:v>
                </c:pt>
                <c:pt idx="6">
                  <c:v>Fire</c:v>
                </c:pt>
                <c:pt idx="7">
                  <c:v>Professional, Scientific,  Administration </c:v>
                </c:pt>
                <c:pt idx="8">
                  <c:v>Education and Health Care </c:v>
                </c:pt>
                <c:pt idx="9">
                  <c:v>Arts,  Recreation, Lodging Services</c:v>
                </c:pt>
                <c:pt idx="10">
                  <c:v>Other services </c:v>
                </c:pt>
                <c:pt idx="11">
                  <c:v>Public Administration</c:v>
                </c:pt>
                <c:pt idx="12">
                  <c:v>Armed Forces</c:v>
                </c:pt>
              </c:strCache>
            </c:strRef>
          </c:cat>
          <c:val>
            <c:numRef>
              <c:f>'Figure 10-20'!$D$26:$D$38</c:f>
              <c:numCache>
                <c:formatCode>0.00%</c:formatCode>
                <c:ptCount val="13"/>
                <c:pt idx="0">
                  <c:v>0.03</c:v>
                </c:pt>
                <c:pt idx="1">
                  <c:v>0.105</c:v>
                </c:pt>
                <c:pt idx="2">
                  <c:v>0.12</c:v>
                </c:pt>
                <c:pt idx="3">
                  <c:v>2.5000000000000001E-2</c:v>
                </c:pt>
                <c:pt idx="4">
                  <c:v>0.10299999999999999</c:v>
                </c:pt>
                <c:pt idx="5">
                  <c:v>0.04</c:v>
                </c:pt>
                <c:pt idx="6">
                  <c:v>6.0999999999999999E-2</c:v>
                </c:pt>
                <c:pt idx="7">
                  <c:v>0.105</c:v>
                </c:pt>
                <c:pt idx="8">
                  <c:v>0.20399999999999999</c:v>
                </c:pt>
                <c:pt idx="9">
                  <c:v>0.109</c:v>
                </c:pt>
                <c:pt idx="10">
                  <c:v>0.05</c:v>
                </c:pt>
                <c:pt idx="11">
                  <c:v>4.2999999999999997E-2</c:v>
                </c:pt>
                <c:pt idx="12">
                  <c:v>7.0000000000000001E-3</c:v>
                </c:pt>
              </c:numCache>
            </c:numRef>
          </c:val>
        </c:ser>
        <c:ser>
          <c:idx val="3"/>
          <c:order val="3"/>
          <c:tx>
            <c:strRef>
              <c:f>'Figure 10-20'!$E$25</c:f>
              <c:strCache>
                <c:ptCount val="1"/>
                <c:pt idx="0">
                  <c:v>Public Transportation</c:v>
                </c:pt>
              </c:strCache>
            </c:strRef>
          </c:tx>
          <c:invertIfNegative val="0"/>
          <c:cat>
            <c:strRef>
              <c:f>'Figure 10-20'!$A$26:$A$38</c:f>
              <c:strCache>
                <c:ptCount val="13"/>
                <c:pt idx="0">
                  <c:v>Agriculture, Forestry, Mining</c:v>
                </c:pt>
                <c:pt idx="1">
                  <c:v>Construction</c:v>
                </c:pt>
                <c:pt idx="2">
                  <c:v>Manufacturing</c:v>
                </c:pt>
                <c:pt idx="3">
                  <c:v>Wholesale Trade</c:v>
                </c:pt>
                <c:pt idx="4">
                  <c:v>Retail Trade</c:v>
                </c:pt>
                <c:pt idx="5">
                  <c:v>Transportation, Utilities</c:v>
                </c:pt>
                <c:pt idx="6">
                  <c:v>Fire</c:v>
                </c:pt>
                <c:pt idx="7">
                  <c:v>Professional, Scientific,  Administration </c:v>
                </c:pt>
                <c:pt idx="8">
                  <c:v>Education and Health Care </c:v>
                </c:pt>
                <c:pt idx="9">
                  <c:v>Arts,  Recreation, Lodging Services</c:v>
                </c:pt>
                <c:pt idx="10">
                  <c:v>Other services </c:v>
                </c:pt>
                <c:pt idx="11">
                  <c:v>Public Administration</c:v>
                </c:pt>
                <c:pt idx="12">
                  <c:v>Armed Forces</c:v>
                </c:pt>
              </c:strCache>
            </c:strRef>
          </c:cat>
          <c:val>
            <c:numRef>
              <c:f>'Figure 10-20'!$E$26:$E$38</c:f>
              <c:numCache>
                <c:formatCode>0.00%</c:formatCode>
                <c:ptCount val="13"/>
                <c:pt idx="0">
                  <c:v>6.0000000000000001E-3</c:v>
                </c:pt>
                <c:pt idx="1">
                  <c:v>3.5000000000000003E-2</c:v>
                </c:pt>
                <c:pt idx="2">
                  <c:v>4.9000000000000002E-2</c:v>
                </c:pt>
                <c:pt idx="3">
                  <c:v>1.6E-2</c:v>
                </c:pt>
                <c:pt idx="4">
                  <c:v>0.106</c:v>
                </c:pt>
                <c:pt idx="5">
                  <c:v>3.6999999999999998E-2</c:v>
                </c:pt>
                <c:pt idx="6">
                  <c:v>0.13200000000000001</c:v>
                </c:pt>
                <c:pt idx="7">
                  <c:v>0.158</c:v>
                </c:pt>
                <c:pt idx="8">
                  <c:v>0.21099999999999999</c:v>
                </c:pt>
                <c:pt idx="9">
                  <c:v>0.13600000000000001</c:v>
                </c:pt>
                <c:pt idx="10">
                  <c:v>5.3999999999999999E-2</c:v>
                </c:pt>
                <c:pt idx="11">
                  <c:v>5.8000000000000003E-2</c:v>
                </c:pt>
                <c:pt idx="12">
                  <c:v>2E-3</c:v>
                </c:pt>
              </c:numCache>
            </c:numRef>
          </c:val>
        </c:ser>
        <c:dLbls>
          <c:showLegendKey val="0"/>
          <c:showVal val="0"/>
          <c:showCatName val="0"/>
          <c:showSerName val="0"/>
          <c:showPercent val="0"/>
          <c:showBubbleSize val="0"/>
        </c:dLbls>
        <c:gapWidth val="150"/>
        <c:axId val="162735232"/>
        <c:axId val="162737152"/>
      </c:barChart>
      <c:catAx>
        <c:axId val="162735232"/>
        <c:scaling>
          <c:orientation val="minMax"/>
        </c:scaling>
        <c:delete val="0"/>
        <c:axPos val="b"/>
        <c:title>
          <c:tx>
            <c:rich>
              <a:bodyPr/>
              <a:lstStyle/>
              <a:p>
                <a:pPr>
                  <a:defRPr/>
                </a:pPr>
                <a:r>
                  <a:rPr lang="en-US"/>
                  <a:t>Industry Category</a:t>
                </a:r>
              </a:p>
            </c:rich>
          </c:tx>
          <c:overlay val="0"/>
        </c:title>
        <c:majorTickMark val="out"/>
        <c:minorTickMark val="none"/>
        <c:tickLblPos val="nextTo"/>
        <c:txPr>
          <a:bodyPr rot="-2400000"/>
          <a:lstStyle/>
          <a:p>
            <a:pPr>
              <a:defRPr sz="900"/>
            </a:pPr>
            <a:endParaRPr lang="en-US"/>
          </a:p>
        </c:txPr>
        <c:crossAx val="162737152"/>
        <c:crosses val="autoZero"/>
        <c:auto val="1"/>
        <c:lblAlgn val="ctr"/>
        <c:lblOffset val="100"/>
        <c:noMultiLvlLbl val="0"/>
      </c:catAx>
      <c:valAx>
        <c:axId val="162737152"/>
        <c:scaling>
          <c:orientation val="minMax"/>
        </c:scaling>
        <c:delete val="0"/>
        <c:axPos val="l"/>
        <c:majorGridlines/>
        <c:title>
          <c:tx>
            <c:rich>
              <a:bodyPr rot="-5400000" vert="horz"/>
              <a:lstStyle/>
              <a:p>
                <a:pPr>
                  <a:defRPr/>
                </a:pPr>
                <a:r>
                  <a:rPr lang="en-US"/>
                  <a:t>Share of Market</a:t>
                </a:r>
              </a:p>
            </c:rich>
          </c:tx>
          <c:layout>
            <c:manualLayout>
              <c:xMode val="edge"/>
              <c:yMode val="edge"/>
              <c:x val="1.5533896677549452E-2"/>
              <c:y val="6.463477902599564E-2"/>
            </c:manualLayout>
          </c:layout>
          <c:overlay val="0"/>
        </c:title>
        <c:numFmt formatCode="0%" sourceLinked="0"/>
        <c:majorTickMark val="out"/>
        <c:minorTickMark val="none"/>
        <c:tickLblPos val="nextTo"/>
        <c:crossAx val="162735232"/>
        <c:crosses val="autoZero"/>
        <c:crossBetween val="between"/>
      </c:valAx>
    </c:plotArea>
    <c:legend>
      <c:legendPos val="r"/>
      <c:layout>
        <c:manualLayout>
          <c:xMode val="edge"/>
          <c:yMode val="edge"/>
          <c:x val="0.15303405671851997"/>
          <c:y val="5.4026049742872256E-2"/>
          <c:w val="0.43720726663093823"/>
          <c:h val="0.11582618207689371"/>
        </c:manualLayout>
      </c:layout>
      <c:overlay val="0"/>
      <c:spPr>
        <a:solidFill>
          <a:schemeClr val="bg1"/>
        </a:solidFill>
        <a:ln>
          <a:solidFill>
            <a:srgbClr val="00206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10-3'!$A$17</c:f>
              <c:strCache>
                <c:ptCount val="1"/>
                <c:pt idx="0">
                  <c:v>Transit</c:v>
                </c:pt>
              </c:strCache>
            </c:strRef>
          </c:tx>
          <c:marker>
            <c:symbol val="none"/>
          </c:marker>
          <c:dLbls>
            <c:numFmt formatCode="0.0%" sourceLinked="0"/>
            <c:dLblPos val="t"/>
            <c:showLegendKey val="0"/>
            <c:showVal val="1"/>
            <c:showCatName val="0"/>
            <c:showSerName val="0"/>
            <c:showPercent val="0"/>
            <c:showBubbleSize val="0"/>
            <c:showLeaderLines val="0"/>
          </c:dLbls>
          <c:cat>
            <c:strRef>
              <c:f>'Figure 10-3'!$B$15:$E$15</c:f>
              <c:strCache>
                <c:ptCount val="4"/>
                <c:pt idx="0">
                  <c:v>1980</c:v>
                </c:pt>
                <c:pt idx="1">
                  <c:v>1990</c:v>
                </c:pt>
                <c:pt idx="2">
                  <c:v>2000</c:v>
                </c:pt>
                <c:pt idx="3">
                  <c:v>2010 </c:v>
                </c:pt>
              </c:strCache>
            </c:strRef>
          </c:cat>
          <c:val>
            <c:numRef>
              <c:f>'Figure 10-3'!$B$17:$E$17</c:f>
              <c:numCache>
                <c:formatCode>0.00%</c:formatCode>
                <c:ptCount val="4"/>
                <c:pt idx="0">
                  <c:v>6.2183673680615212E-2</c:v>
                </c:pt>
                <c:pt idx="1">
                  <c:v>5.1177544103589122E-2</c:v>
                </c:pt>
                <c:pt idx="2">
                  <c:v>4.5751837791064787E-2</c:v>
                </c:pt>
                <c:pt idx="3">
                  <c:v>4.9399999999999999E-2</c:v>
                </c:pt>
              </c:numCache>
            </c:numRef>
          </c:val>
          <c:smooth val="0"/>
        </c:ser>
        <c:ser>
          <c:idx val="5"/>
          <c:order val="1"/>
          <c:tx>
            <c:strRef>
              <c:f>'Figure 10-3'!$A$22</c:f>
              <c:strCache>
                <c:ptCount val="1"/>
                <c:pt idx="0">
                  <c:v>Walk only</c:v>
                </c:pt>
              </c:strCache>
            </c:strRef>
          </c:tx>
          <c:marker>
            <c:symbol val="none"/>
          </c:marker>
          <c:dLbls>
            <c:dLbl>
              <c:idx val="0"/>
              <c:layout>
                <c:manualLayout>
                  <c:x val="-6.7940552016985165E-2"/>
                  <c:y val="7.7185017026106695E-2"/>
                </c:manualLayout>
              </c:layout>
              <c:showLegendKey val="0"/>
              <c:showVal val="1"/>
              <c:showCatName val="0"/>
              <c:showSerName val="0"/>
              <c:showPercent val="0"/>
              <c:showBubbleSize val="0"/>
            </c:dLbl>
            <c:dLbl>
              <c:idx val="1"/>
              <c:layout>
                <c:manualLayout>
                  <c:x val="-9.0587625591387111E-2"/>
                  <c:y val="2.7241770715096397E-2"/>
                </c:manualLayout>
              </c:layout>
              <c:showLegendKey val="0"/>
              <c:showVal val="1"/>
              <c:showCatName val="0"/>
              <c:showSerName val="0"/>
              <c:showPercent val="0"/>
              <c:showBubbleSize val="0"/>
            </c:dLbl>
            <c:dLbl>
              <c:idx val="2"/>
              <c:layout>
                <c:manualLayout>
                  <c:x val="-3.9631988676574768E-2"/>
                  <c:y val="5.4483541430192961E-2"/>
                </c:manualLayout>
              </c:layout>
              <c:showLegendKey val="0"/>
              <c:showVal val="1"/>
              <c:showCatName val="0"/>
              <c:showSerName val="0"/>
              <c:showPercent val="0"/>
              <c:showBubbleSize val="0"/>
            </c:dLbl>
            <c:dLbl>
              <c:idx val="3"/>
              <c:layout>
                <c:manualLayout>
                  <c:x val="-2.8308563340410475E-3"/>
                  <c:y val="2.2701475595913734E-2"/>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'Figure 10-3'!$B$15:$E$15</c:f>
              <c:strCache>
                <c:ptCount val="4"/>
                <c:pt idx="0">
                  <c:v>1980</c:v>
                </c:pt>
                <c:pt idx="1">
                  <c:v>1990</c:v>
                </c:pt>
                <c:pt idx="2">
                  <c:v>2000</c:v>
                </c:pt>
                <c:pt idx="3">
                  <c:v>2010 </c:v>
                </c:pt>
              </c:strCache>
            </c:strRef>
          </c:cat>
          <c:val>
            <c:numRef>
              <c:f>'Figure 10-3'!$B$22:$E$22</c:f>
              <c:numCache>
                <c:formatCode>0.00%</c:formatCode>
                <c:ptCount val="4"/>
                <c:pt idx="0">
                  <c:v>5.6025337155987044E-2</c:v>
                </c:pt>
                <c:pt idx="1">
                  <c:v>3.9011036760232903E-2</c:v>
                </c:pt>
                <c:pt idx="2">
                  <c:v>2.9303315429649437E-2</c:v>
                </c:pt>
                <c:pt idx="3">
                  <c:v>2.7699999999999999E-2</c:v>
                </c:pt>
              </c:numCache>
            </c:numRef>
          </c:val>
          <c:smooth val="0"/>
        </c:ser>
        <c:ser>
          <c:idx val="6"/>
          <c:order val="2"/>
          <c:tx>
            <c:strRef>
              <c:f>'Figure 10-3'!$A$23</c:f>
              <c:strCache>
                <c:ptCount val="1"/>
                <c:pt idx="0">
                  <c:v>Work at home</c:v>
                </c:pt>
              </c:strCache>
            </c:strRef>
          </c:tx>
          <c:marker>
            <c:symbol val="none"/>
          </c:marker>
          <c:dLbls>
            <c:dLbl>
              <c:idx val="0"/>
              <c:layout>
                <c:manualLayout>
                  <c:x val="0"/>
                  <c:y val="4.5402951191827468E-2"/>
                </c:manualLayout>
              </c:layout>
              <c:showLegendKey val="0"/>
              <c:showVal val="1"/>
              <c:showCatName val="0"/>
              <c:showSerName val="0"/>
              <c:showPercent val="0"/>
              <c:showBubbleSize val="0"/>
            </c:dLbl>
            <c:dLbl>
              <c:idx val="1"/>
              <c:layout>
                <c:manualLayout>
                  <c:x val="-8.4925690021231421E-3"/>
                  <c:y val="4.9943246311010214E-2"/>
                </c:manualLayout>
              </c:layout>
              <c:showLegendKey val="0"/>
              <c:showVal val="1"/>
              <c:showCatName val="0"/>
              <c:showSerName val="0"/>
              <c:showPercent val="0"/>
              <c:showBubbleSize val="0"/>
            </c:dLbl>
            <c:dLbl>
              <c:idx val="2"/>
              <c:layout>
                <c:manualLayout>
                  <c:x val="-5.3786270346779901E-2"/>
                  <c:y val="-3.6322360953461974E-2"/>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'Figure 10-3'!$B$15:$E$15</c:f>
              <c:strCache>
                <c:ptCount val="4"/>
                <c:pt idx="0">
                  <c:v>1980</c:v>
                </c:pt>
                <c:pt idx="1">
                  <c:v>1990</c:v>
                </c:pt>
                <c:pt idx="2">
                  <c:v>2000</c:v>
                </c:pt>
                <c:pt idx="3">
                  <c:v>2010 </c:v>
                </c:pt>
              </c:strCache>
            </c:strRef>
          </c:cat>
          <c:val>
            <c:numRef>
              <c:f>'Figure 10-3'!$B$23:$E$23</c:f>
              <c:numCache>
                <c:formatCode>0.00%</c:formatCode>
                <c:ptCount val="4"/>
                <c:pt idx="0">
                  <c:v>2.2563317014604053E-2</c:v>
                </c:pt>
                <c:pt idx="1">
                  <c:v>2.9599374293908055E-2</c:v>
                </c:pt>
                <c:pt idx="2">
                  <c:v>3.2616406426616985E-2</c:v>
                </c:pt>
                <c:pt idx="3">
                  <c:v>4.3299999999999998E-2</c:v>
                </c:pt>
              </c:numCache>
            </c:numRef>
          </c:val>
          <c:smooth val="0"/>
        </c:ser>
        <c:ser>
          <c:idx val="1"/>
          <c:order val="3"/>
          <c:tx>
            <c:strRef>
              <c:f>'Figure 10-3'!$A$18</c:f>
              <c:strCache>
                <c:ptCount val="1"/>
                <c:pt idx="0">
                  <c:v>Taxi</c:v>
                </c:pt>
              </c:strCache>
            </c:strRef>
          </c:tx>
          <c:marker>
            <c:symbol val="none"/>
          </c:marker>
          <c:cat>
            <c:strRef>
              <c:f>'Figure 10-3'!$B$15:$E$15</c:f>
              <c:strCache>
                <c:ptCount val="4"/>
                <c:pt idx="0">
                  <c:v>1980</c:v>
                </c:pt>
                <c:pt idx="1">
                  <c:v>1990</c:v>
                </c:pt>
                <c:pt idx="2">
                  <c:v>2000</c:v>
                </c:pt>
                <c:pt idx="3">
                  <c:v>2010 </c:v>
                </c:pt>
              </c:strCache>
            </c:strRef>
          </c:cat>
          <c:val>
            <c:numRef>
              <c:f>'Figure 10-3'!$B$18:$E$18</c:f>
              <c:numCache>
                <c:formatCode>0.00%</c:formatCode>
                <c:ptCount val="4"/>
                <c:pt idx="0">
                  <c:v>1.7284742850637051E-3</c:v>
                </c:pt>
                <c:pt idx="1">
                  <c:v>1.5555748674719735E-3</c:v>
                </c:pt>
                <c:pt idx="2">
                  <c:v>1.559101645631787E-3</c:v>
                </c:pt>
                <c:pt idx="3">
                  <c:v>1.1000000000000001E-3</c:v>
                </c:pt>
              </c:numCache>
            </c:numRef>
          </c:val>
          <c:smooth val="0"/>
        </c:ser>
        <c:ser>
          <c:idx val="2"/>
          <c:order val="4"/>
          <c:tx>
            <c:strRef>
              <c:f>'Figure 10-3'!$A$19</c:f>
              <c:strCache>
                <c:ptCount val="1"/>
                <c:pt idx="0">
                  <c:v>Motorcycle</c:v>
                </c:pt>
              </c:strCache>
            </c:strRef>
          </c:tx>
          <c:marker>
            <c:symbol val="none"/>
          </c:marker>
          <c:cat>
            <c:strRef>
              <c:f>'Figure 10-3'!$B$15:$E$15</c:f>
              <c:strCache>
                <c:ptCount val="4"/>
                <c:pt idx="0">
                  <c:v>1980</c:v>
                </c:pt>
                <c:pt idx="1">
                  <c:v>1990</c:v>
                </c:pt>
                <c:pt idx="2">
                  <c:v>2000</c:v>
                </c:pt>
                <c:pt idx="3">
                  <c:v>2010 </c:v>
                </c:pt>
              </c:strCache>
            </c:strRef>
          </c:cat>
          <c:val>
            <c:numRef>
              <c:f>'Figure 10-3'!$B$19:$E$19</c:f>
              <c:numCache>
                <c:formatCode>0.00%</c:formatCode>
                <c:ptCount val="4"/>
                <c:pt idx="0">
                  <c:v>4.3367109307885779E-3</c:v>
                </c:pt>
                <c:pt idx="1">
                  <c:v>2.0596158859824453E-3</c:v>
                </c:pt>
                <c:pt idx="2">
                  <c:v>1.1069621683985687E-3</c:v>
                </c:pt>
                <c:pt idx="3">
                  <c:v>1.9E-3</c:v>
                </c:pt>
              </c:numCache>
            </c:numRef>
          </c:val>
          <c:smooth val="0"/>
        </c:ser>
        <c:ser>
          <c:idx val="3"/>
          <c:order val="5"/>
          <c:tx>
            <c:strRef>
              <c:f>'Figure 10-3'!$A$20</c:f>
              <c:strCache>
                <c:ptCount val="1"/>
                <c:pt idx="0">
                  <c:v>Bicycle</c:v>
                </c:pt>
              </c:strCache>
            </c:strRef>
          </c:tx>
          <c:marker>
            <c:symbol val="none"/>
          </c:marker>
          <c:cat>
            <c:strRef>
              <c:f>'Figure 10-3'!$B$15:$E$15</c:f>
              <c:strCache>
                <c:ptCount val="4"/>
                <c:pt idx="0">
                  <c:v>1980</c:v>
                </c:pt>
                <c:pt idx="1">
                  <c:v>1990</c:v>
                </c:pt>
                <c:pt idx="2">
                  <c:v>2000</c:v>
                </c:pt>
                <c:pt idx="3">
                  <c:v>2010 </c:v>
                </c:pt>
              </c:strCache>
            </c:strRef>
          </c:cat>
          <c:val>
            <c:numRef>
              <c:f>'Figure 10-3'!$B$20:$E$20</c:f>
              <c:numCache>
                <c:formatCode>0.00%</c:formatCode>
                <c:ptCount val="4"/>
                <c:pt idx="0">
                  <c:v>4.8438680563461919E-3</c:v>
                </c:pt>
                <c:pt idx="1">
                  <c:v>4.0583992352481099E-3</c:v>
                </c:pt>
                <c:pt idx="2">
                  <c:v>3.8042080153415604E-3</c:v>
                </c:pt>
                <c:pt idx="3">
                  <c:v>5.3E-3</c:v>
                </c:pt>
              </c:numCache>
            </c:numRef>
          </c:val>
          <c:smooth val="0"/>
        </c:ser>
        <c:ser>
          <c:idx val="4"/>
          <c:order val="6"/>
          <c:tx>
            <c:strRef>
              <c:f>'Figure 10-3'!$A$21</c:f>
              <c:strCache>
                <c:ptCount val="1"/>
                <c:pt idx="0">
                  <c:v>Other</c:v>
                </c:pt>
              </c:strCache>
            </c:strRef>
          </c:tx>
          <c:marker>
            <c:symbol val="none"/>
          </c:marker>
          <c:cat>
            <c:strRef>
              <c:f>'Figure 10-3'!$B$15:$E$15</c:f>
              <c:strCache>
                <c:ptCount val="4"/>
                <c:pt idx="0">
                  <c:v>1980</c:v>
                </c:pt>
                <c:pt idx="1">
                  <c:v>1990</c:v>
                </c:pt>
                <c:pt idx="2">
                  <c:v>2000</c:v>
                </c:pt>
                <c:pt idx="3">
                  <c:v>2010 </c:v>
                </c:pt>
              </c:strCache>
            </c:strRef>
          </c:cat>
          <c:val>
            <c:numRef>
              <c:f>'Figure 10-3'!$B$21:$E$21</c:f>
              <c:numCache>
                <c:formatCode>0.00%</c:formatCode>
                <c:ptCount val="4"/>
                <c:pt idx="0">
                  <c:v>7.2761522299388303E-3</c:v>
                </c:pt>
                <c:pt idx="1">
                  <c:v>7.0305031719822718E-3</c:v>
                </c:pt>
                <c:pt idx="2">
                  <c:v>7.0237529135711999E-3</c:v>
                </c:pt>
                <c:pt idx="3">
                  <c:v>8.6E-3</c:v>
                </c:pt>
              </c:numCache>
            </c:numRef>
          </c:val>
          <c:smooth val="0"/>
        </c:ser>
        <c:dLbls>
          <c:showLegendKey val="0"/>
          <c:showVal val="0"/>
          <c:showCatName val="0"/>
          <c:showSerName val="0"/>
          <c:showPercent val="0"/>
          <c:showBubbleSize val="0"/>
        </c:dLbls>
        <c:marker val="1"/>
        <c:smooth val="0"/>
        <c:axId val="156955392"/>
        <c:axId val="156956928"/>
      </c:lineChart>
      <c:catAx>
        <c:axId val="156955392"/>
        <c:scaling>
          <c:orientation val="minMax"/>
        </c:scaling>
        <c:delete val="0"/>
        <c:axPos val="b"/>
        <c:numFmt formatCode="General" sourceLinked="1"/>
        <c:majorTickMark val="none"/>
        <c:minorTickMark val="none"/>
        <c:tickLblPos val="nextTo"/>
        <c:crossAx val="156956928"/>
        <c:crosses val="autoZero"/>
        <c:auto val="1"/>
        <c:lblAlgn val="ctr"/>
        <c:lblOffset val="100"/>
        <c:noMultiLvlLbl val="0"/>
      </c:catAx>
      <c:valAx>
        <c:axId val="156956928"/>
        <c:scaling>
          <c:orientation val="minMax"/>
        </c:scaling>
        <c:delete val="0"/>
        <c:axPos val="l"/>
        <c:majorGridlines/>
        <c:title>
          <c:tx>
            <c:rich>
              <a:bodyPr/>
              <a:lstStyle/>
              <a:p>
                <a:pPr>
                  <a:defRPr/>
                </a:pPr>
                <a:r>
                  <a:rPr lang="en-US"/>
                  <a:t>Mode Share</a:t>
                </a:r>
              </a:p>
            </c:rich>
          </c:tx>
          <c:layout>
            <c:manualLayout>
              <c:xMode val="edge"/>
              <c:yMode val="edge"/>
              <c:x val="1.4154281670205236E-2"/>
              <c:y val="0.17516923324425537"/>
            </c:manualLayout>
          </c:layout>
          <c:overlay val="0"/>
        </c:title>
        <c:numFmt formatCode="0%" sourceLinked="0"/>
        <c:majorTickMark val="none"/>
        <c:minorTickMark val="none"/>
        <c:tickLblPos val="nextTo"/>
        <c:crossAx val="156955392"/>
        <c:crosses val="autoZero"/>
        <c:crossBetween val="between"/>
        <c:majorUnit val="1.0000000000000005E-2"/>
      </c:valAx>
    </c:plotArea>
    <c:legend>
      <c:legendPos val="b"/>
      <c:layout>
        <c:manualLayout>
          <c:xMode val="edge"/>
          <c:yMode val="edge"/>
          <c:x val="0.11831233595800525"/>
          <c:y val="0.74653361038203569"/>
          <c:w val="0.8300419947506561"/>
          <c:h val="0.22568861184018665"/>
        </c:manualLayout>
      </c:layout>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10-4'!$B$15</c:f>
              <c:strCache>
                <c:ptCount val="1"/>
                <c:pt idx="0">
                  <c:v>Net change 2000-2010</c:v>
                </c:pt>
              </c:strCache>
            </c:strRef>
          </c:tx>
          <c:invertIfNegative val="0"/>
          <c:dPt>
            <c:idx val="2"/>
            <c:invertIfNegative val="0"/>
            <c:bubble3D val="0"/>
            <c:spPr>
              <a:solidFill>
                <a:srgbClr val="9E0000"/>
              </a:solidFill>
            </c:spPr>
          </c:dPt>
          <c:dPt>
            <c:idx val="4"/>
            <c:invertIfNegative val="0"/>
            <c:bubble3D val="0"/>
            <c:spPr>
              <a:solidFill>
                <a:srgbClr val="9E0000"/>
              </a:solidFill>
            </c:spPr>
          </c:dPt>
          <c:dLbls>
            <c:dLbl>
              <c:idx val="0"/>
              <c:layout>
                <c:manualLayout>
                  <c:x val="0"/>
                  <c:y val="1.8140589569160998E-2"/>
                </c:manualLayout>
              </c:layout>
              <c:showLegendKey val="0"/>
              <c:showVal val="1"/>
              <c:showCatName val="0"/>
              <c:showSerName val="0"/>
              <c:showPercent val="0"/>
              <c:showBubbleSize val="0"/>
            </c:dLbl>
            <c:dLbl>
              <c:idx val="3"/>
              <c:layout>
                <c:manualLayout>
                  <c:x val="0"/>
                  <c:y val="-2.7210884353741454E-2"/>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'Figure 10-4'!$A$16:$A$25</c:f>
              <c:strCache>
                <c:ptCount val="10"/>
                <c:pt idx="0">
                  <c:v>Total workers</c:v>
                </c:pt>
                <c:pt idx="1">
                  <c:v>Drive alone</c:v>
                </c:pt>
                <c:pt idx="2">
                  <c:v>Carpool</c:v>
                </c:pt>
                <c:pt idx="3">
                  <c:v>Transit</c:v>
                </c:pt>
                <c:pt idx="4">
                  <c:v>Taxi</c:v>
                </c:pt>
                <c:pt idx="5">
                  <c:v>Motorcycle</c:v>
                </c:pt>
                <c:pt idx="6">
                  <c:v>Bicycle</c:v>
                </c:pt>
                <c:pt idx="7">
                  <c:v>Other</c:v>
                </c:pt>
                <c:pt idx="8">
                  <c:v>Walk only</c:v>
                </c:pt>
                <c:pt idx="9">
                  <c:v>Work at home</c:v>
                </c:pt>
              </c:strCache>
            </c:strRef>
          </c:cat>
          <c:val>
            <c:numRef>
              <c:f>'Figure 10-4'!$B$16:$B$25</c:f>
              <c:numCache>
                <c:formatCode>General</c:formatCode>
                <c:ptCount val="10"/>
                <c:pt idx="0">
                  <c:v>8662</c:v>
                </c:pt>
                <c:pt idx="1">
                  <c:v>7756</c:v>
                </c:pt>
                <c:pt idx="2">
                  <c:v>-2368</c:v>
                </c:pt>
                <c:pt idx="3">
                  <c:v>900</c:v>
                </c:pt>
                <c:pt idx="4">
                  <c:v>-49</c:v>
                </c:pt>
                <c:pt idx="5">
                  <c:v>125</c:v>
                </c:pt>
                <c:pt idx="6">
                  <c:v>243</c:v>
                </c:pt>
                <c:pt idx="7">
                  <c:v>277</c:v>
                </c:pt>
                <c:pt idx="8">
                  <c:v>38</c:v>
                </c:pt>
                <c:pt idx="9">
                  <c:v>1740</c:v>
                </c:pt>
              </c:numCache>
            </c:numRef>
          </c:val>
        </c:ser>
        <c:dLbls>
          <c:showLegendKey val="0"/>
          <c:showVal val="0"/>
          <c:showCatName val="0"/>
          <c:showSerName val="0"/>
          <c:showPercent val="0"/>
          <c:showBubbleSize val="0"/>
        </c:dLbls>
        <c:gapWidth val="150"/>
        <c:axId val="158036352"/>
        <c:axId val="158037888"/>
      </c:barChart>
      <c:catAx>
        <c:axId val="158036352"/>
        <c:scaling>
          <c:orientation val="minMax"/>
        </c:scaling>
        <c:delete val="0"/>
        <c:axPos val="b"/>
        <c:numFmt formatCode="General" sourceLinked="1"/>
        <c:majorTickMark val="none"/>
        <c:minorTickMark val="none"/>
        <c:tickLblPos val="low"/>
        <c:crossAx val="158037888"/>
        <c:crosses val="autoZero"/>
        <c:auto val="1"/>
        <c:lblAlgn val="ctr"/>
        <c:lblOffset val="100"/>
        <c:noMultiLvlLbl val="0"/>
      </c:catAx>
      <c:valAx>
        <c:axId val="158037888"/>
        <c:scaling>
          <c:orientation val="minMax"/>
        </c:scaling>
        <c:delete val="0"/>
        <c:axPos val="l"/>
        <c:majorGridlines/>
        <c:title>
          <c:tx>
            <c:rich>
              <a:bodyPr/>
              <a:lstStyle/>
              <a:p>
                <a:pPr>
                  <a:defRPr/>
                </a:pPr>
                <a:r>
                  <a:rPr lang="en-US"/>
                  <a:t>Thousands</a:t>
                </a:r>
              </a:p>
            </c:rich>
          </c:tx>
          <c:layout>
            <c:manualLayout>
              <c:xMode val="edge"/>
              <c:yMode val="edge"/>
              <c:x val="2.4169184290030211E-2"/>
              <c:y val="0.24386594532826258"/>
            </c:manualLayout>
          </c:layout>
          <c:overlay val="0"/>
        </c:title>
        <c:numFmt formatCode="#,##0" sourceLinked="0"/>
        <c:majorTickMark val="none"/>
        <c:minorTickMark val="none"/>
        <c:tickLblPos val="nextTo"/>
        <c:crossAx val="158036352"/>
        <c:crosses val="autoZero"/>
        <c:crossBetween val="between"/>
      </c:valAx>
    </c:plotArea>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7737165150075"/>
          <c:y val="2.8083691581685083E-2"/>
          <c:w val="0.79938825740167696"/>
          <c:h val="0.62629295628625303"/>
        </c:manualLayout>
      </c:layout>
      <c:barChart>
        <c:barDir val="col"/>
        <c:grouping val="clustered"/>
        <c:varyColors val="0"/>
        <c:ser>
          <c:idx val="0"/>
          <c:order val="0"/>
          <c:tx>
            <c:strRef>
              <c:f>'Figure 10-5 '!$B$1</c:f>
              <c:strCache>
                <c:ptCount val="1"/>
                <c:pt idx="0">
                  <c:v>1980</c:v>
                </c:pt>
              </c:strCache>
            </c:strRef>
          </c:tx>
          <c:invertIfNegative val="0"/>
          <c:cat>
            <c:strRef>
              <c:f>('Figure 10-5 '!$A$6:$A$9,'Figure 10-5 '!$A$11:$A$21)</c:f>
              <c:strCache>
                <c:ptCount val="15"/>
                <c:pt idx="0">
                  <c:v>Two-person carpool</c:v>
                </c:pt>
                <c:pt idx="1">
                  <c:v>Three-person carpool</c:v>
                </c:pt>
                <c:pt idx="2">
                  <c:v>Four-person carpool</c:v>
                </c:pt>
                <c:pt idx="3">
                  <c:v>5+-person carpool</c:v>
                </c:pt>
                <c:pt idx="4">
                  <c:v>Bus or trolley bus</c:v>
                </c:pt>
                <c:pt idx="5">
                  <c:v>Streetcar or trolley car  </c:v>
                </c:pt>
                <c:pt idx="6">
                  <c:v>Subway or elevated</c:v>
                </c:pt>
                <c:pt idx="7">
                  <c:v>Railroad</c:v>
                </c:pt>
                <c:pt idx="8">
                  <c:v>Ferryboat</c:v>
                </c:pt>
                <c:pt idx="9">
                  <c:v>Taxicab</c:v>
                </c:pt>
                <c:pt idx="10">
                  <c:v>Motorcycle</c:v>
                </c:pt>
                <c:pt idx="11">
                  <c:v>Bicycle</c:v>
                </c:pt>
                <c:pt idx="12">
                  <c:v>Walked</c:v>
                </c:pt>
                <c:pt idx="13">
                  <c:v>Other means</c:v>
                </c:pt>
                <c:pt idx="14">
                  <c:v>Worked at home</c:v>
                </c:pt>
              </c:strCache>
            </c:strRef>
          </c:cat>
          <c:val>
            <c:numRef>
              <c:f>('Figure 10-5 '!$B$6:$B$9,'Figure 10-5 '!$B$11:$B$21)</c:f>
              <c:numCache>
                <c:formatCode>#,##0</c:formatCode>
                <c:ptCount val="15"/>
                <c:pt idx="0">
                  <c:v>13303701</c:v>
                </c:pt>
                <c:pt idx="1">
                  <c:v>3360781</c:v>
                </c:pt>
                <c:pt idx="2">
                  <c:v>1400527</c:v>
                </c:pt>
                <c:pt idx="3">
                  <c:v>1000038</c:v>
                </c:pt>
                <c:pt idx="4">
                  <c:v>3924787</c:v>
                </c:pt>
                <c:pt idx="6">
                  <c:v>1528852</c:v>
                </c:pt>
                <c:pt idx="7">
                  <c:v>554089</c:v>
                </c:pt>
                <c:pt idx="9">
                  <c:v>167333</c:v>
                </c:pt>
                <c:pt idx="10">
                  <c:v>419007</c:v>
                </c:pt>
                <c:pt idx="11">
                  <c:v>468348</c:v>
                </c:pt>
                <c:pt idx="12">
                  <c:v>5413248</c:v>
                </c:pt>
                <c:pt idx="13">
                  <c:v>703273</c:v>
                </c:pt>
                <c:pt idx="14">
                  <c:v>2179863</c:v>
                </c:pt>
              </c:numCache>
            </c:numRef>
          </c:val>
        </c:ser>
        <c:ser>
          <c:idx val="1"/>
          <c:order val="1"/>
          <c:tx>
            <c:strRef>
              <c:f>'Figure 10-5 '!$C$1</c:f>
              <c:strCache>
                <c:ptCount val="1"/>
                <c:pt idx="0">
                  <c:v>1990</c:v>
                </c:pt>
              </c:strCache>
            </c:strRef>
          </c:tx>
          <c:invertIfNegative val="0"/>
          <c:cat>
            <c:strRef>
              <c:f>('Figure 10-5 '!$A$6:$A$9,'Figure 10-5 '!$A$11:$A$21)</c:f>
              <c:strCache>
                <c:ptCount val="15"/>
                <c:pt idx="0">
                  <c:v>Two-person carpool</c:v>
                </c:pt>
                <c:pt idx="1">
                  <c:v>Three-person carpool</c:v>
                </c:pt>
                <c:pt idx="2">
                  <c:v>Four-person carpool</c:v>
                </c:pt>
                <c:pt idx="3">
                  <c:v>5+-person carpool</c:v>
                </c:pt>
                <c:pt idx="4">
                  <c:v>Bus or trolley bus</c:v>
                </c:pt>
                <c:pt idx="5">
                  <c:v>Streetcar or trolley car  </c:v>
                </c:pt>
                <c:pt idx="6">
                  <c:v>Subway or elevated</c:v>
                </c:pt>
                <c:pt idx="7">
                  <c:v>Railroad</c:v>
                </c:pt>
                <c:pt idx="8">
                  <c:v>Ferryboat</c:v>
                </c:pt>
                <c:pt idx="9">
                  <c:v>Taxicab</c:v>
                </c:pt>
                <c:pt idx="10">
                  <c:v>Motorcycle</c:v>
                </c:pt>
                <c:pt idx="11">
                  <c:v>Bicycle</c:v>
                </c:pt>
                <c:pt idx="12">
                  <c:v>Walked</c:v>
                </c:pt>
                <c:pt idx="13">
                  <c:v>Other means</c:v>
                </c:pt>
                <c:pt idx="14">
                  <c:v>Worked at home</c:v>
                </c:pt>
              </c:strCache>
            </c:strRef>
          </c:cat>
          <c:val>
            <c:numRef>
              <c:f>('Figure 10-5 '!$C$6:$C$9,'Figure 10-5 '!$C$11:$C$21)</c:f>
              <c:numCache>
                <c:formatCode>#,##0</c:formatCode>
                <c:ptCount val="15"/>
                <c:pt idx="0">
                  <c:v>12078175</c:v>
                </c:pt>
                <c:pt idx="1">
                  <c:v>2001378</c:v>
                </c:pt>
                <c:pt idx="2">
                  <c:v>702222</c:v>
                </c:pt>
                <c:pt idx="3">
                  <c:v>595859</c:v>
                </c:pt>
                <c:pt idx="4">
                  <c:v>3445000</c:v>
                </c:pt>
                <c:pt idx="5">
                  <c:v>78130</c:v>
                </c:pt>
                <c:pt idx="6">
                  <c:v>1755476</c:v>
                </c:pt>
                <c:pt idx="7">
                  <c:v>574052</c:v>
                </c:pt>
                <c:pt idx="8">
                  <c:v>37497</c:v>
                </c:pt>
                <c:pt idx="9">
                  <c:v>179434</c:v>
                </c:pt>
                <c:pt idx="10">
                  <c:v>237404</c:v>
                </c:pt>
                <c:pt idx="11">
                  <c:v>466856</c:v>
                </c:pt>
                <c:pt idx="12">
                  <c:v>4488886</c:v>
                </c:pt>
                <c:pt idx="13">
                  <c:v>808582</c:v>
                </c:pt>
                <c:pt idx="14">
                  <c:v>3406025</c:v>
                </c:pt>
              </c:numCache>
            </c:numRef>
          </c:val>
        </c:ser>
        <c:ser>
          <c:idx val="2"/>
          <c:order val="2"/>
          <c:tx>
            <c:strRef>
              <c:f>'Figure 10-5 '!$D$1</c:f>
              <c:strCache>
                <c:ptCount val="1"/>
                <c:pt idx="0">
                  <c:v>2000</c:v>
                </c:pt>
              </c:strCache>
            </c:strRef>
          </c:tx>
          <c:invertIfNegative val="0"/>
          <c:cat>
            <c:strRef>
              <c:f>('Figure 10-5 '!$A$6:$A$9,'Figure 10-5 '!$A$11:$A$21)</c:f>
              <c:strCache>
                <c:ptCount val="15"/>
                <c:pt idx="0">
                  <c:v>Two-person carpool</c:v>
                </c:pt>
                <c:pt idx="1">
                  <c:v>Three-person carpool</c:v>
                </c:pt>
                <c:pt idx="2">
                  <c:v>Four-person carpool</c:v>
                </c:pt>
                <c:pt idx="3">
                  <c:v>5+-person carpool</c:v>
                </c:pt>
                <c:pt idx="4">
                  <c:v>Bus or trolley bus</c:v>
                </c:pt>
                <c:pt idx="5">
                  <c:v>Streetcar or trolley car  </c:v>
                </c:pt>
                <c:pt idx="6">
                  <c:v>Subway or elevated</c:v>
                </c:pt>
                <c:pt idx="7">
                  <c:v>Railroad</c:v>
                </c:pt>
                <c:pt idx="8">
                  <c:v>Ferryboat</c:v>
                </c:pt>
                <c:pt idx="9">
                  <c:v>Taxicab</c:v>
                </c:pt>
                <c:pt idx="10">
                  <c:v>Motorcycle</c:v>
                </c:pt>
                <c:pt idx="11">
                  <c:v>Bicycle</c:v>
                </c:pt>
                <c:pt idx="12">
                  <c:v>Walked</c:v>
                </c:pt>
                <c:pt idx="13">
                  <c:v>Other means</c:v>
                </c:pt>
                <c:pt idx="14">
                  <c:v>Worked at home</c:v>
                </c:pt>
              </c:strCache>
            </c:strRef>
          </c:cat>
          <c:val>
            <c:numRef>
              <c:f>('Figure 10-5 '!$D$6:$D$9,'Figure 10-5 '!$D$11:$D$21)</c:f>
              <c:numCache>
                <c:formatCode>#,##0</c:formatCode>
                <c:ptCount val="15"/>
                <c:pt idx="0">
                  <c:v>12097346</c:v>
                </c:pt>
                <c:pt idx="1">
                  <c:v>2159151</c:v>
                </c:pt>
                <c:pt idx="2">
                  <c:v>766012</c:v>
                </c:pt>
                <c:pt idx="3">
                  <c:v>611542</c:v>
                </c:pt>
                <c:pt idx="4">
                  <c:v>3206682</c:v>
                </c:pt>
                <c:pt idx="5">
                  <c:v>72713</c:v>
                </c:pt>
                <c:pt idx="6">
                  <c:v>1885961</c:v>
                </c:pt>
                <c:pt idx="7">
                  <c:v>658097</c:v>
                </c:pt>
                <c:pt idx="8">
                  <c:v>44106</c:v>
                </c:pt>
                <c:pt idx="9">
                  <c:v>200144</c:v>
                </c:pt>
                <c:pt idx="10">
                  <c:v>142424</c:v>
                </c:pt>
                <c:pt idx="11">
                  <c:v>488497</c:v>
                </c:pt>
                <c:pt idx="12">
                  <c:v>3758982</c:v>
                </c:pt>
                <c:pt idx="13">
                  <c:v>901298</c:v>
                </c:pt>
                <c:pt idx="14">
                  <c:v>4184223</c:v>
                </c:pt>
              </c:numCache>
            </c:numRef>
          </c:val>
        </c:ser>
        <c:ser>
          <c:idx val="3"/>
          <c:order val="3"/>
          <c:tx>
            <c:strRef>
              <c:f>'Figure 10-5 '!$E$1</c:f>
              <c:strCache>
                <c:ptCount val="1"/>
                <c:pt idx="0">
                  <c:v>2010</c:v>
                </c:pt>
              </c:strCache>
            </c:strRef>
          </c:tx>
          <c:invertIfNegative val="0"/>
          <c:cat>
            <c:strRef>
              <c:f>('Figure 10-5 '!$A$6:$A$9,'Figure 10-5 '!$A$11:$A$21)</c:f>
              <c:strCache>
                <c:ptCount val="15"/>
                <c:pt idx="0">
                  <c:v>Two-person carpool</c:v>
                </c:pt>
                <c:pt idx="1">
                  <c:v>Three-person carpool</c:v>
                </c:pt>
                <c:pt idx="2">
                  <c:v>Four-person carpool</c:v>
                </c:pt>
                <c:pt idx="3">
                  <c:v>5+-person carpool</c:v>
                </c:pt>
                <c:pt idx="4">
                  <c:v>Bus or trolley bus</c:v>
                </c:pt>
                <c:pt idx="5">
                  <c:v>Streetcar or trolley car  </c:v>
                </c:pt>
                <c:pt idx="6">
                  <c:v>Subway or elevated</c:v>
                </c:pt>
                <c:pt idx="7">
                  <c:v>Railroad</c:v>
                </c:pt>
                <c:pt idx="8">
                  <c:v>Ferryboat</c:v>
                </c:pt>
                <c:pt idx="9">
                  <c:v>Taxicab</c:v>
                </c:pt>
                <c:pt idx="10">
                  <c:v>Motorcycle</c:v>
                </c:pt>
                <c:pt idx="11">
                  <c:v>Bicycle</c:v>
                </c:pt>
                <c:pt idx="12">
                  <c:v>Walked</c:v>
                </c:pt>
                <c:pt idx="13">
                  <c:v>Other means</c:v>
                </c:pt>
                <c:pt idx="14">
                  <c:v>Worked at home</c:v>
                </c:pt>
              </c:strCache>
            </c:strRef>
          </c:cat>
          <c:val>
            <c:numRef>
              <c:f>('Figure 10-5 '!$E$6:$E$9,'Figure 10-5 '!$E$11:$E$21)</c:f>
              <c:numCache>
                <c:formatCode>#,##0</c:formatCode>
                <c:ptCount val="15"/>
                <c:pt idx="0">
                  <c:v>10293699</c:v>
                </c:pt>
                <c:pt idx="1">
                  <c:v>1733411</c:v>
                </c:pt>
                <c:pt idx="2">
                  <c:v>635904</c:v>
                </c:pt>
                <c:pt idx="3">
                  <c:v>603342</c:v>
                </c:pt>
                <c:pt idx="4">
                  <c:v>3601473</c:v>
                </c:pt>
                <c:pt idx="5">
                  <c:v>88018</c:v>
                </c:pt>
                <c:pt idx="6">
                  <c:v>2319179</c:v>
                </c:pt>
                <c:pt idx="7">
                  <c:v>721027</c:v>
                </c:pt>
                <c:pt idx="8">
                  <c:v>38964</c:v>
                </c:pt>
                <c:pt idx="9">
                  <c:v>151247</c:v>
                </c:pt>
                <c:pt idx="10">
                  <c:v>266777</c:v>
                </c:pt>
                <c:pt idx="11">
                  <c:v>731286</c:v>
                </c:pt>
                <c:pt idx="12">
                  <c:v>3797048</c:v>
                </c:pt>
                <c:pt idx="13">
                  <c:v>1177918</c:v>
                </c:pt>
                <c:pt idx="14">
                  <c:v>5924200</c:v>
                </c:pt>
              </c:numCache>
            </c:numRef>
          </c:val>
        </c:ser>
        <c:dLbls>
          <c:showLegendKey val="0"/>
          <c:showVal val="0"/>
          <c:showCatName val="0"/>
          <c:showSerName val="0"/>
          <c:showPercent val="0"/>
          <c:showBubbleSize val="0"/>
        </c:dLbls>
        <c:gapWidth val="150"/>
        <c:axId val="158426240"/>
        <c:axId val="158427776"/>
      </c:barChart>
      <c:catAx>
        <c:axId val="158426240"/>
        <c:scaling>
          <c:orientation val="minMax"/>
        </c:scaling>
        <c:delete val="0"/>
        <c:axPos val="b"/>
        <c:numFmt formatCode="General" sourceLinked="1"/>
        <c:majorTickMark val="none"/>
        <c:minorTickMark val="none"/>
        <c:tickLblPos val="nextTo"/>
        <c:txPr>
          <a:bodyPr/>
          <a:lstStyle/>
          <a:p>
            <a:pPr>
              <a:defRPr sz="840" baseline="0"/>
            </a:pPr>
            <a:endParaRPr lang="en-US"/>
          </a:p>
        </c:txPr>
        <c:crossAx val="158427776"/>
        <c:crosses val="autoZero"/>
        <c:auto val="1"/>
        <c:lblAlgn val="ctr"/>
        <c:lblOffset val="100"/>
        <c:noMultiLvlLbl val="0"/>
      </c:catAx>
      <c:valAx>
        <c:axId val="158427776"/>
        <c:scaling>
          <c:orientation val="minMax"/>
        </c:scaling>
        <c:delete val="0"/>
        <c:axPos val="l"/>
        <c:majorGridlines/>
        <c:numFmt formatCode="#,##0" sourceLinked="0"/>
        <c:majorTickMark val="none"/>
        <c:minorTickMark val="none"/>
        <c:tickLblPos val="nextTo"/>
        <c:crossAx val="158426240"/>
        <c:crosses val="autoZero"/>
        <c:crossBetween val="between"/>
      </c:valAx>
    </c:plotArea>
    <c:legend>
      <c:legendPos val="t"/>
      <c:layout>
        <c:manualLayout>
          <c:xMode val="edge"/>
          <c:yMode val="edge"/>
          <c:x val="0.43246484267287594"/>
          <c:y val="0.26333711691259931"/>
          <c:w val="0.40621833381938377"/>
          <c:h val="8.2101763386273646E-2"/>
        </c:manualLayout>
      </c:layout>
      <c:overlay val="0"/>
      <c:spPr>
        <a:solidFill>
          <a:schemeClr val="bg1"/>
        </a:solidFill>
        <a:ln>
          <a:solidFill>
            <a:schemeClr val="tx1"/>
          </a:solidFill>
        </a:ln>
      </c:sp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10-6'!$P$3</c:f>
              <c:strCache>
                <c:ptCount val="1"/>
                <c:pt idx="0">
                  <c:v>Northeast </c:v>
                </c:pt>
              </c:strCache>
            </c:strRef>
          </c:tx>
          <c:invertIfNegative val="0"/>
          <c:cat>
            <c:strRef>
              <c:f>('Figure 10-6'!$O$4,'Figure 10-6'!$O$6:$O$8,'Figure 10-6'!$O$14:$O$17)</c:f>
              <c:strCache>
                <c:ptCount val="8"/>
                <c:pt idx="0">
                  <c:v>Workers</c:v>
                </c:pt>
                <c:pt idx="1">
                  <c:v>Drove alone</c:v>
                </c:pt>
                <c:pt idx="2">
                  <c:v>Carpooled:</c:v>
                </c:pt>
                <c:pt idx="3">
                  <c:v>Public transportation </c:v>
                </c:pt>
                <c:pt idx="4">
                  <c:v>Bicycle</c:v>
                </c:pt>
                <c:pt idx="5">
                  <c:v>Walked</c:v>
                </c:pt>
                <c:pt idx="6">
                  <c:v>Taxi, motorcycle, other means</c:v>
                </c:pt>
                <c:pt idx="7">
                  <c:v>Worked at home</c:v>
                </c:pt>
              </c:strCache>
            </c:strRef>
          </c:cat>
          <c:val>
            <c:numRef>
              <c:f>('Figure 10-6'!$P$4,'Figure 10-6'!$P$6:$P$8,'Figure 10-6'!$P$14:$P$17)</c:f>
              <c:numCache>
                <c:formatCode>General</c:formatCode>
                <c:ptCount val="8"/>
                <c:pt idx="0">
                  <c:v>1004913</c:v>
                </c:pt>
                <c:pt idx="1">
                  <c:v>475066</c:v>
                </c:pt>
                <c:pt idx="2">
                  <c:v>-393826</c:v>
                </c:pt>
                <c:pt idx="3">
                  <c:v>439353</c:v>
                </c:pt>
                <c:pt idx="4">
                  <c:v>45735</c:v>
                </c:pt>
                <c:pt idx="5">
                  <c:v>30603</c:v>
                </c:pt>
                <c:pt idx="6">
                  <c:v>49274</c:v>
                </c:pt>
                <c:pt idx="7">
                  <c:v>267150</c:v>
                </c:pt>
              </c:numCache>
            </c:numRef>
          </c:val>
        </c:ser>
        <c:ser>
          <c:idx val="1"/>
          <c:order val="1"/>
          <c:tx>
            <c:strRef>
              <c:f>'Figure 10-6'!$Q$3</c:f>
              <c:strCache>
                <c:ptCount val="1"/>
                <c:pt idx="0">
                  <c:v>Midwest</c:v>
                </c:pt>
              </c:strCache>
            </c:strRef>
          </c:tx>
          <c:invertIfNegative val="0"/>
          <c:cat>
            <c:strRef>
              <c:f>('Figure 10-6'!$O$4,'Figure 10-6'!$O$6:$O$8,'Figure 10-6'!$O$14:$O$17)</c:f>
              <c:strCache>
                <c:ptCount val="8"/>
                <c:pt idx="0">
                  <c:v>Workers</c:v>
                </c:pt>
                <c:pt idx="1">
                  <c:v>Drove alone</c:v>
                </c:pt>
                <c:pt idx="2">
                  <c:v>Carpooled:</c:v>
                </c:pt>
                <c:pt idx="3">
                  <c:v>Public transportation </c:v>
                </c:pt>
                <c:pt idx="4">
                  <c:v>Bicycle</c:v>
                </c:pt>
                <c:pt idx="5">
                  <c:v>Walked</c:v>
                </c:pt>
                <c:pt idx="6">
                  <c:v>Taxi, motorcycle, other means</c:v>
                </c:pt>
                <c:pt idx="7">
                  <c:v>Worked at home</c:v>
                </c:pt>
              </c:strCache>
            </c:strRef>
          </c:cat>
          <c:val>
            <c:numRef>
              <c:f>('Figure 10-6'!$Q$4,'Figure 10-6'!$Q$6:$Q$8,'Figure 10-6'!$Q$14:$Q$17)</c:f>
              <c:numCache>
                <c:formatCode>General</c:formatCode>
                <c:ptCount val="8"/>
                <c:pt idx="0">
                  <c:v>-287138</c:v>
                </c:pt>
                <c:pt idx="1">
                  <c:v>13051</c:v>
                </c:pt>
                <c:pt idx="2">
                  <c:v>-542167</c:v>
                </c:pt>
                <c:pt idx="3">
                  <c:v>-29932</c:v>
                </c:pt>
                <c:pt idx="4">
                  <c:v>57124</c:v>
                </c:pt>
                <c:pt idx="5">
                  <c:v>-62209</c:v>
                </c:pt>
                <c:pt idx="6">
                  <c:v>44754</c:v>
                </c:pt>
                <c:pt idx="7">
                  <c:v>197991</c:v>
                </c:pt>
              </c:numCache>
            </c:numRef>
          </c:val>
        </c:ser>
        <c:ser>
          <c:idx val="2"/>
          <c:order val="2"/>
          <c:tx>
            <c:strRef>
              <c:f>'Figure 10-6'!$R$3</c:f>
              <c:strCache>
                <c:ptCount val="1"/>
                <c:pt idx="0">
                  <c:v>South </c:v>
                </c:pt>
              </c:strCache>
            </c:strRef>
          </c:tx>
          <c:invertIfNegative val="0"/>
          <c:cat>
            <c:strRef>
              <c:f>('Figure 10-6'!$O$4,'Figure 10-6'!$O$6:$O$8,'Figure 10-6'!$O$14:$O$17)</c:f>
              <c:strCache>
                <c:ptCount val="8"/>
                <c:pt idx="0">
                  <c:v>Workers</c:v>
                </c:pt>
                <c:pt idx="1">
                  <c:v>Drove alone</c:v>
                </c:pt>
                <c:pt idx="2">
                  <c:v>Carpooled:</c:v>
                </c:pt>
                <c:pt idx="3">
                  <c:v>Public transportation </c:v>
                </c:pt>
                <c:pt idx="4">
                  <c:v>Bicycle</c:v>
                </c:pt>
                <c:pt idx="5">
                  <c:v>Walked</c:v>
                </c:pt>
                <c:pt idx="6">
                  <c:v>Taxi, motorcycle, other means</c:v>
                </c:pt>
                <c:pt idx="7">
                  <c:v>Worked at home</c:v>
                </c:pt>
              </c:strCache>
            </c:strRef>
          </c:cat>
          <c:val>
            <c:numRef>
              <c:f>('Figure 10-6'!$R$4,'Figure 10-6'!$R$6:$R$8,'Figure 10-6'!$R$14:$R$17)</c:f>
              <c:numCache>
                <c:formatCode>General</c:formatCode>
                <c:ptCount val="8"/>
                <c:pt idx="0">
                  <c:v>4738638</c:v>
                </c:pt>
                <c:pt idx="1">
                  <c:v>4530075</c:v>
                </c:pt>
                <c:pt idx="2">
                  <c:v>-954045</c:v>
                </c:pt>
                <c:pt idx="3">
                  <c:v>147208</c:v>
                </c:pt>
                <c:pt idx="4">
                  <c:v>40567</c:v>
                </c:pt>
                <c:pt idx="5">
                  <c:v>17663</c:v>
                </c:pt>
                <c:pt idx="6">
                  <c:v>159957</c:v>
                </c:pt>
                <c:pt idx="7">
                  <c:v>741828</c:v>
                </c:pt>
              </c:numCache>
            </c:numRef>
          </c:val>
        </c:ser>
        <c:ser>
          <c:idx val="3"/>
          <c:order val="3"/>
          <c:tx>
            <c:strRef>
              <c:f>'Figure 10-6'!$S$3</c:f>
              <c:strCache>
                <c:ptCount val="1"/>
                <c:pt idx="0">
                  <c:v>West </c:v>
                </c:pt>
              </c:strCache>
            </c:strRef>
          </c:tx>
          <c:invertIfNegative val="0"/>
          <c:cat>
            <c:strRef>
              <c:f>('Figure 10-6'!$O$4,'Figure 10-6'!$O$6:$O$8,'Figure 10-6'!$O$14:$O$17)</c:f>
              <c:strCache>
                <c:ptCount val="8"/>
                <c:pt idx="0">
                  <c:v>Workers</c:v>
                </c:pt>
                <c:pt idx="1">
                  <c:v>Drove alone</c:v>
                </c:pt>
                <c:pt idx="2">
                  <c:v>Carpooled:</c:v>
                </c:pt>
                <c:pt idx="3">
                  <c:v>Public transportation </c:v>
                </c:pt>
                <c:pt idx="4">
                  <c:v>Bicycle</c:v>
                </c:pt>
                <c:pt idx="5">
                  <c:v>Walked</c:v>
                </c:pt>
                <c:pt idx="6">
                  <c:v>Taxi, motorcycle, other means</c:v>
                </c:pt>
                <c:pt idx="7">
                  <c:v>Worked at home</c:v>
                </c:pt>
              </c:strCache>
            </c:strRef>
          </c:cat>
          <c:val>
            <c:numRef>
              <c:f>('Figure 10-6'!$S$4,'Figure 10-6'!$S$6:$S$8,'Figure 10-6'!$S$14:$S$17)</c:f>
              <c:numCache>
                <c:formatCode>General</c:formatCode>
                <c:ptCount val="8"/>
                <c:pt idx="0">
                  <c:v>3205369</c:v>
                </c:pt>
                <c:pt idx="1">
                  <c:v>2737275</c:v>
                </c:pt>
                <c:pt idx="2">
                  <c:v>-477657</c:v>
                </c:pt>
                <c:pt idx="3">
                  <c:v>144329</c:v>
                </c:pt>
                <c:pt idx="4">
                  <c:v>99363</c:v>
                </c:pt>
                <c:pt idx="5">
                  <c:v>52009</c:v>
                </c:pt>
                <c:pt idx="6">
                  <c:v>98091</c:v>
                </c:pt>
                <c:pt idx="7">
                  <c:v>533008</c:v>
                </c:pt>
              </c:numCache>
            </c:numRef>
          </c:val>
        </c:ser>
        <c:dLbls>
          <c:showLegendKey val="0"/>
          <c:showVal val="0"/>
          <c:showCatName val="0"/>
          <c:showSerName val="0"/>
          <c:showPercent val="0"/>
          <c:showBubbleSize val="0"/>
        </c:dLbls>
        <c:gapWidth val="85"/>
        <c:overlap val="-12"/>
        <c:axId val="158148864"/>
        <c:axId val="158154752"/>
      </c:barChart>
      <c:catAx>
        <c:axId val="158148864"/>
        <c:scaling>
          <c:orientation val="minMax"/>
        </c:scaling>
        <c:delete val="0"/>
        <c:axPos val="l"/>
        <c:numFmt formatCode="General" sourceLinked="1"/>
        <c:majorTickMark val="none"/>
        <c:minorTickMark val="none"/>
        <c:tickLblPos val="low"/>
        <c:crossAx val="158154752"/>
        <c:crosses val="autoZero"/>
        <c:auto val="1"/>
        <c:lblAlgn val="ctr"/>
        <c:lblOffset val="100"/>
        <c:noMultiLvlLbl val="0"/>
      </c:catAx>
      <c:valAx>
        <c:axId val="158154752"/>
        <c:scaling>
          <c:orientation val="minMax"/>
          <c:max val="5000000"/>
          <c:min val="-1000000"/>
        </c:scaling>
        <c:delete val="0"/>
        <c:axPos val="b"/>
        <c:majorGridlines/>
        <c:numFmt formatCode="#,##0" sourceLinked="0"/>
        <c:majorTickMark val="none"/>
        <c:minorTickMark val="none"/>
        <c:tickLblPos val="nextTo"/>
        <c:crossAx val="158148864"/>
        <c:crosses val="autoZero"/>
        <c:crossBetween val="between"/>
      </c:valAx>
    </c:plotArea>
    <c:legend>
      <c:legendPos val="r"/>
      <c:layout>
        <c:manualLayout>
          <c:xMode val="edge"/>
          <c:yMode val="edge"/>
          <c:x val="0.84033292350084143"/>
          <c:y val="0.32502510625584285"/>
          <c:w val="0.13308900340945753"/>
          <c:h val="0.35105966711321429"/>
        </c:manualLayout>
      </c:layout>
      <c:overlay val="1"/>
      <c:spPr>
        <a:solidFill>
          <a:schemeClr val="bg1"/>
        </a:solidFill>
        <a:ln>
          <a:solidFill>
            <a:schemeClr val="tx1"/>
          </a:solidFill>
        </a:ln>
      </c:sp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83372573529937"/>
          <c:y val="2.5985121065164866E-2"/>
          <c:w val="0.7986825374802462"/>
          <c:h val="0.88879786549860074"/>
        </c:manualLayout>
      </c:layout>
      <c:lineChart>
        <c:grouping val="standard"/>
        <c:varyColors val="0"/>
        <c:ser>
          <c:idx val="2"/>
          <c:order val="0"/>
          <c:tx>
            <c:strRef>
              <c:f>'Figure 10-7'!$A$5</c:f>
              <c:strCache>
                <c:ptCount val="1"/>
                <c:pt idx="0">
                  <c:v>Drive alone</c:v>
                </c:pt>
              </c:strCache>
            </c:strRef>
          </c:tx>
          <c:marker>
            <c:symbol val="none"/>
          </c:marker>
          <c:dPt>
            <c:idx val="2"/>
            <c:bubble3D val="0"/>
            <c:spPr>
              <a:ln>
                <a:noFill/>
              </a:ln>
            </c:spPr>
          </c:dPt>
          <c:dPt>
            <c:idx val="4"/>
            <c:bubble3D val="0"/>
            <c:spPr>
              <a:ln>
                <a:noFill/>
              </a:ln>
            </c:spPr>
          </c:dPt>
          <c:dPt>
            <c:idx val="6"/>
            <c:bubble3D val="0"/>
            <c:spPr>
              <a:ln>
                <a:noFill/>
              </a:ln>
            </c:spPr>
          </c:dPt>
          <c:cat>
            <c:multiLvlStrRef>
              <c:f>'Figure 10-7'!$B$1:$I$2</c:f>
              <c:multiLvlStrCache>
                <c:ptCount val="8"/>
                <c:lvl>
                  <c:pt idx="0">
                    <c:v>2000</c:v>
                  </c:pt>
                  <c:pt idx="1">
                    <c:v>2010</c:v>
                  </c:pt>
                  <c:pt idx="2">
                    <c:v>2000</c:v>
                  </c:pt>
                  <c:pt idx="3">
                    <c:v>2010</c:v>
                  </c:pt>
                  <c:pt idx="4">
                    <c:v>2000</c:v>
                  </c:pt>
                  <c:pt idx="5">
                    <c:v>2010</c:v>
                  </c:pt>
                  <c:pt idx="6">
                    <c:v>2000</c:v>
                  </c:pt>
                  <c:pt idx="7">
                    <c:v>2010</c:v>
                  </c:pt>
                </c:lvl>
                <c:lvl>
                  <c:pt idx="0">
                    <c:v>Northeast </c:v>
                  </c:pt>
                  <c:pt idx="2">
                    <c:v>Midwest </c:v>
                  </c:pt>
                  <c:pt idx="4">
                    <c:v>South </c:v>
                  </c:pt>
                  <c:pt idx="6">
                    <c:v>West </c:v>
                  </c:pt>
                </c:lvl>
              </c:multiLvlStrCache>
            </c:multiLvlStrRef>
          </c:cat>
          <c:val>
            <c:numRef>
              <c:f>'Figure 10-7'!$B$5:$I$5</c:f>
              <c:numCache>
                <c:formatCode>General</c:formatCode>
                <c:ptCount val="8"/>
                <c:pt idx="0">
                  <c:v>0.69267753069337157</c:v>
                </c:pt>
                <c:pt idx="1">
                  <c:v>0.68399315417879814</c:v>
                </c:pt>
                <c:pt idx="2">
                  <c:v>0.79581284477273895</c:v>
                </c:pt>
                <c:pt idx="3">
                  <c:v>0.80375230705730616</c:v>
                </c:pt>
                <c:pt idx="4">
                  <c:v>0.78369900053425301</c:v>
                </c:pt>
                <c:pt idx="5">
                  <c:v>0.80011878264084024</c:v>
                </c:pt>
                <c:pt idx="6">
                  <c:v>0.72764674670500962</c:v>
                </c:pt>
                <c:pt idx="7">
                  <c:v>0.74056418074742836</c:v>
                </c:pt>
              </c:numCache>
            </c:numRef>
          </c:val>
          <c:smooth val="0"/>
        </c:ser>
        <c:ser>
          <c:idx val="3"/>
          <c:order val="1"/>
          <c:tx>
            <c:strRef>
              <c:f>'Figure 10-7'!$A$6</c:f>
              <c:strCache>
                <c:ptCount val="1"/>
                <c:pt idx="0">
                  <c:v>Carpool</c:v>
                </c:pt>
              </c:strCache>
            </c:strRef>
          </c:tx>
          <c:marker>
            <c:symbol val="none"/>
          </c:marker>
          <c:dPt>
            <c:idx val="2"/>
            <c:bubble3D val="0"/>
            <c:spPr>
              <a:ln>
                <a:noFill/>
              </a:ln>
            </c:spPr>
          </c:dPt>
          <c:dPt>
            <c:idx val="4"/>
            <c:bubble3D val="0"/>
            <c:spPr>
              <a:ln>
                <a:noFill/>
              </a:ln>
            </c:spPr>
          </c:dPt>
          <c:dPt>
            <c:idx val="6"/>
            <c:bubble3D val="0"/>
            <c:spPr>
              <a:ln>
                <a:noFill/>
              </a:ln>
            </c:spPr>
          </c:dPt>
          <c:cat>
            <c:multiLvlStrRef>
              <c:f>'Figure 10-7'!$B$1:$I$2</c:f>
              <c:multiLvlStrCache>
                <c:ptCount val="8"/>
                <c:lvl>
                  <c:pt idx="0">
                    <c:v>2000</c:v>
                  </c:pt>
                  <c:pt idx="1">
                    <c:v>2010</c:v>
                  </c:pt>
                  <c:pt idx="2">
                    <c:v>2000</c:v>
                  </c:pt>
                  <c:pt idx="3">
                    <c:v>2010</c:v>
                  </c:pt>
                  <c:pt idx="4">
                    <c:v>2000</c:v>
                  </c:pt>
                  <c:pt idx="5">
                    <c:v>2010</c:v>
                  </c:pt>
                  <c:pt idx="6">
                    <c:v>2000</c:v>
                  </c:pt>
                  <c:pt idx="7">
                    <c:v>2010</c:v>
                  </c:pt>
                </c:lvl>
                <c:lvl>
                  <c:pt idx="0">
                    <c:v>Northeast </c:v>
                  </c:pt>
                  <c:pt idx="2">
                    <c:v>Midwest </c:v>
                  </c:pt>
                  <c:pt idx="4">
                    <c:v>South </c:v>
                  </c:pt>
                  <c:pt idx="6">
                    <c:v>West </c:v>
                  </c:pt>
                </c:lvl>
              </c:multiLvlStrCache>
            </c:multiLvlStrRef>
          </c:cat>
          <c:val>
            <c:numRef>
              <c:f>'Figure 10-7'!$B$6:$I$6</c:f>
              <c:numCache>
                <c:formatCode>General</c:formatCode>
                <c:ptCount val="8"/>
                <c:pt idx="0">
                  <c:v>9.8191052950256485E-2</c:v>
                </c:pt>
                <c:pt idx="1">
                  <c:v>7.8839165245496542E-2</c:v>
                </c:pt>
                <c:pt idx="2">
                  <c:v>0.10356212795802067</c:v>
                </c:pt>
                <c:pt idx="3">
                  <c:v>8.6719783736610823E-2</c:v>
                </c:pt>
                <c:pt idx="4">
                  <c:v>0.1350735104762677</c:v>
                </c:pt>
                <c:pt idx="5">
                  <c:v>0.10301246533914094</c:v>
                </c:pt>
                <c:pt idx="6">
                  <c:v>0.14133846827352456</c:v>
                </c:pt>
                <c:pt idx="7">
                  <c:v>0.11164649107236173</c:v>
                </c:pt>
              </c:numCache>
            </c:numRef>
          </c:val>
          <c:smooth val="0"/>
        </c:ser>
        <c:ser>
          <c:idx val="4"/>
          <c:order val="2"/>
          <c:tx>
            <c:strRef>
              <c:f>'Figure 10-7'!$A$7</c:f>
              <c:strCache>
                <c:ptCount val="1"/>
                <c:pt idx="0">
                  <c:v>Public transportation </c:v>
                </c:pt>
              </c:strCache>
            </c:strRef>
          </c:tx>
          <c:spPr>
            <a:ln>
              <a:solidFill>
                <a:srgbClr val="FF0000"/>
              </a:solidFill>
            </a:ln>
          </c:spPr>
          <c:marker>
            <c:symbol val="none"/>
          </c:marker>
          <c:dPt>
            <c:idx val="2"/>
            <c:bubble3D val="0"/>
            <c:spPr>
              <a:ln>
                <a:noFill/>
              </a:ln>
            </c:spPr>
          </c:dPt>
          <c:dPt>
            <c:idx val="4"/>
            <c:bubble3D val="0"/>
            <c:spPr>
              <a:ln>
                <a:noFill/>
              </a:ln>
            </c:spPr>
          </c:dPt>
          <c:dPt>
            <c:idx val="6"/>
            <c:bubble3D val="0"/>
            <c:spPr>
              <a:ln>
                <a:noFill/>
              </a:ln>
            </c:spPr>
          </c:dPt>
          <c:cat>
            <c:multiLvlStrRef>
              <c:f>'Figure 10-7'!$B$1:$I$2</c:f>
              <c:multiLvlStrCache>
                <c:ptCount val="8"/>
                <c:lvl>
                  <c:pt idx="0">
                    <c:v>2000</c:v>
                  </c:pt>
                  <c:pt idx="1">
                    <c:v>2010</c:v>
                  </c:pt>
                  <c:pt idx="2">
                    <c:v>2000</c:v>
                  </c:pt>
                  <c:pt idx="3">
                    <c:v>2010</c:v>
                  </c:pt>
                  <c:pt idx="4">
                    <c:v>2000</c:v>
                  </c:pt>
                  <c:pt idx="5">
                    <c:v>2010</c:v>
                  </c:pt>
                  <c:pt idx="6">
                    <c:v>2000</c:v>
                  </c:pt>
                  <c:pt idx="7">
                    <c:v>2010</c:v>
                  </c:pt>
                </c:lvl>
                <c:lvl>
                  <c:pt idx="0">
                    <c:v>Northeast </c:v>
                  </c:pt>
                  <c:pt idx="2">
                    <c:v>Midwest </c:v>
                  </c:pt>
                  <c:pt idx="4">
                    <c:v>South </c:v>
                  </c:pt>
                  <c:pt idx="6">
                    <c:v>West </c:v>
                  </c:pt>
                </c:lvl>
              </c:multiLvlStrCache>
            </c:multiLvlStrRef>
          </c:cat>
          <c:val>
            <c:numRef>
              <c:f>'Figure 10-7'!$B$7:$I$7</c:f>
              <c:numCache>
                <c:formatCode>General</c:formatCode>
                <c:ptCount val="8"/>
                <c:pt idx="0">
                  <c:v>0.12388100310851731</c:v>
                </c:pt>
                <c:pt idx="1">
                  <c:v>0.13625299738472216</c:v>
                </c:pt>
                <c:pt idx="2">
                  <c:v>2.9390738421724745E-2</c:v>
                </c:pt>
                <c:pt idx="3">
                  <c:v>2.8684322120384596E-2</c:v>
                </c:pt>
                <c:pt idx="4">
                  <c:v>2.1525070054015799E-2</c:v>
                </c:pt>
                <c:pt idx="5">
                  <c:v>2.2434312053220093E-2</c:v>
                </c:pt>
                <c:pt idx="6">
                  <c:v>4.1526788978286704E-2</c:v>
                </c:pt>
                <c:pt idx="7">
                  <c:v>4.1884749440519183E-2</c:v>
                </c:pt>
              </c:numCache>
            </c:numRef>
          </c:val>
          <c:smooth val="0"/>
        </c:ser>
        <c:ser>
          <c:idx val="10"/>
          <c:order val="3"/>
          <c:tx>
            <c:strRef>
              <c:f>'Figure 10-7'!$A$13</c:f>
              <c:strCache>
                <c:ptCount val="1"/>
                <c:pt idx="0">
                  <c:v>Bicycle</c:v>
                </c:pt>
              </c:strCache>
            </c:strRef>
          </c:tx>
          <c:marker>
            <c:symbol val="none"/>
          </c:marker>
          <c:dPt>
            <c:idx val="2"/>
            <c:bubble3D val="0"/>
            <c:spPr>
              <a:ln>
                <a:noFill/>
              </a:ln>
            </c:spPr>
          </c:dPt>
          <c:dPt>
            <c:idx val="4"/>
            <c:bubble3D val="0"/>
            <c:spPr>
              <a:ln>
                <a:noFill/>
              </a:ln>
            </c:spPr>
          </c:dPt>
          <c:dPt>
            <c:idx val="6"/>
            <c:bubble3D val="0"/>
            <c:spPr>
              <a:ln>
                <a:noFill/>
              </a:ln>
            </c:spPr>
          </c:dPt>
          <c:cat>
            <c:multiLvlStrRef>
              <c:f>'Figure 10-7'!$B$1:$I$2</c:f>
              <c:multiLvlStrCache>
                <c:ptCount val="8"/>
                <c:lvl>
                  <c:pt idx="0">
                    <c:v>2000</c:v>
                  </c:pt>
                  <c:pt idx="1">
                    <c:v>2010</c:v>
                  </c:pt>
                  <c:pt idx="2">
                    <c:v>2000</c:v>
                  </c:pt>
                  <c:pt idx="3">
                    <c:v>2010</c:v>
                  </c:pt>
                  <c:pt idx="4">
                    <c:v>2000</c:v>
                  </c:pt>
                  <c:pt idx="5">
                    <c:v>2010</c:v>
                  </c:pt>
                  <c:pt idx="6">
                    <c:v>2000</c:v>
                  </c:pt>
                  <c:pt idx="7">
                    <c:v>2010</c:v>
                  </c:pt>
                </c:lvl>
                <c:lvl>
                  <c:pt idx="0">
                    <c:v>Northeast </c:v>
                  </c:pt>
                  <c:pt idx="2">
                    <c:v>Midwest </c:v>
                  </c:pt>
                  <c:pt idx="4">
                    <c:v>South </c:v>
                  </c:pt>
                  <c:pt idx="6">
                    <c:v>West </c:v>
                  </c:pt>
                </c:lvl>
              </c:multiLvlStrCache>
            </c:multiLvlStrRef>
          </c:cat>
          <c:val>
            <c:numRef>
              <c:f>'Figure 10-7'!$B$13:$I$13</c:f>
              <c:numCache>
                <c:formatCode>General</c:formatCode>
                <c:ptCount val="8"/>
                <c:pt idx="0">
                  <c:v>2.7958533302804654E-3</c:v>
                </c:pt>
                <c:pt idx="1">
                  <c:v>4.4825307471377052E-3</c:v>
                </c:pt>
                <c:pt idx="2">
                  <c:v>2.737864292631021E-3</c:v>
                </c:pt>
                <c:pt idx="3">
                  <c:v>4.6412303621987117E-3</c:v>
                </c:pt>
                <c:pt idx="4">
                  <c:v>2.5142037673730046E-3</c:v>
                </c:pt>
                <c:pt idx="5">
                  <c:v>3.0904805548231363E-3</c:v>
                </c:pt>
                <c:pt idx="6">
                  <c:v>7.9237341124728019E-3</c:v>
                </c:pt>
                <c:pt idx="7">
                  <c:v>1.028341498131193E-2</c:v>
                </c:pt>
              </c:numCache>
            </c:numRef>
          </c:val>
          <c:smooth val="0"/>
        </c:ser>
        <c:ser>
          <c:idx val="11"/>
          <c:order val="4"/>
          <c:tx>
            <c:strRef>
              <c:f>'Figure 10-7'!$A$14</c:f>
              <c:strCache>
                <c:ptCount val="1"/>
                <c:pt idx="0">
                  <c:v>Walk</c:v>
                </c:pt>
              </c:strCache>
            </c:strRef>
          </c:tx>
          <c:marker>
            <c:symbol val="none"/>
          </c:marker>
          <c:dPt>
            <c:idx val="2"/>
            <c:bubble3D val="0"/>
            <c:spPr>
              <a:ln>
                <a:noFill/>
              </a:ln>
            </c:spPr>
          </c:dPt>
          <c:dPt>
            <c:idx val="4"/>
            <c:bubble3D val="0"/>
            <c:spPr>
              <a:ln>
                <a:noFill/>
              </a:ln>
            </c:spPr>
          </c:dPt>
          <c:dPt>
            <c:idx val="6"/>
            <c:bubble3D val="0"/>
            <c:spPr>
              <a:ln>
                <a:noFill/>
              </a:ln>
            </c:spPr>
          </c:dPt>
          <c:cat>
            <c:multiLvlStrRef>
              <c:f>'Figure 10-7'!$B$1:$I$2</c:f>
              <c:multiLvlStrCache>
                <c:ptCount val="8"/>
                <c:lvl>
                  <c:pt idx="0">
                    <c:v>2000</c:v>
                  </c:pt>
                  <c:pt idx="1">
                    <c:v>2010</c:v>
                  </c:pt>
                  <c:pt idx="2">
                    <c:v>2000</c:v>
                  </c:pt>
                  <c:pt idx="3">
                    <c:v>2010</c:v>
                  </c:pt>
                  <c:pt idx="4">
                    <c:v>2000</c:v>
                  </c:pt>
                  <c:pt idx="5">
                    <c:v>2010</c:v>
                  </c:pt>
                  <c:pt idx="6">
                    <c:v>2000</c:v>
                  </c:pt>
                  <c:pt idx="7">
                    <c:v>2010</c:v>
                  </c:pt>
                </c:lvl>
                <c:lvl>
                  <c:pt idx="0">
                    <c:v>Northeast </c:v>
                  </c:pt>
                  <c:pt idx="2">
                    <c:v>Midwest </c:v>
                  </c:pt>
                  <c:pt idx="4">
                    <c:v>South </c:v>
                  </c:pt>
                  <c:pt idx="6">
                    <c:v>West </c:v>
                  </c:pt>
                </c:lvl>
              </c:multiLvlStrCache>
            </c:multiLvlStrRef>
          </c:cat>
          <c:val>
            <c:numRef>
              <c:f>'Figure 10-7'!$B$14:$I$14</c:f>
              <c:numCache>
                <c:formatCode>General</c:formatCode>
                <c:ptCount val="8"/>
                <c:pt idx="0">
                  <c:v>4.5865878975435773E-2</c:v>
                </c:pt>
                <c:pt idx="1">
                  <c:v>4.5257297084136915E-2</c:v>
                </c:pt>
                <c:pt idx="2">
                  <c:v>2.8295312686204142E-2</c:v>
                </c:pt>
                <c:pt idx="3">
                  <c:v>2.6517691531360171E-2</c:v>
                </c:pt>
                <c:pt idx="4">
                  <c:v>2.0133904720847463E-2</c:v>
                </c:pt>
                <c:pt idx="5">
                  <c:v>1.8570296254686394E-2</c:v>
                </c:pt>
                <c:pt idx="6">
                  <c:v>3.0672468705582205E-2</c:v>
                </c:pt>
                <c:pt idx="7">
                  <c:v>2.9195123504345107E-2</c:v>
                </c:pt>
              </c:numCache>
            </c:numRef>
          </c:val>
          <c:smooth val="0"/>
        </c:ser>
        <c:ser>
          <c:idx val="13"/>
          <c:order val="5"/>
          <c:tx>
            <c:strRef>
              <c:f>'Figure 10-7'!$A$16</c:f>
              <c:strCache>
                <c:ptCount val="1"/>
                <c:pt idx="0">
                  <c:v>Work at home</c:v>
                </c:pt>
              </c:strCache>
            </c:strRef>
          </c:tx>
          <c:spPr>
            <a:ln>
              <a:solidFill>
                <a:schemeClr val="tx1"/>
              </a:solidFill>
            </a:ln>
          </c:spPr>
          <c:marker>
            <c:symbol val="none"/>
          </c:marker>
          <c:dPt>
            <c:idx val="2"/>
            <c:bubble3D val="0"/>
            <c:spPr>
              <a:ln>
                <a:noFill/>
              </a:ln>
            </c:spPr>
          </c:dPt>
          <c:dPt>
            <c:idx val="4"/>
            <c:bubble3D val="0"/>
            <c:spPr>
              <a:ln>
                <a:noFill/>
              </a:ln>
            </c:spPr>
          </c:dPt>
          <c:dPt>
            <c:idx val="6"/>
            <c:bubble3D val="0"/>
            <c:spPr>
              <a:ln>
                <a:noFill/>
              </a:ln>
            </c:spPr>
          </c:dPt>
          <c:cat>
            <c:multiLvlStrRef>
              <c:f>'Figure 10-7'!$B$1:$I$2</c:f>
              <c:multiLvlStrCache>
                <c:ptCount val="8"/>
                <c:lvl>
                  <c:pt idx="0">
                    <c:v>2000</c:v>
                  </c:pt>
                  <c:pt idx="1">
                    <c:v>2010</c:v>
                  </c:pt>
                  <c:pt idx="2">
                    <c:v>2000</c:v>
                  </c:pt>
                  <c:pt idx="3">
                    <c:v>2010</c:v>
                  </c:pt>
                  <c:pt idx="4">
                    <c:v>2000</c:v>
                  </c:pt>
                  <c:pt idx="5">
                    <c:v>2010</c:v>
                  </c:pt>
                  <c:pt idx="6">
                    <c:v>2000</c:v>
                  </c:pt>
                  <c:pt idx="7">
                    <c:v>2010</c:v>
                  </c:pt>
                </c:lvl>
                <c:lvl>
                  <c:pt idx="0">
                    <c:v>Northeast </c:v>
                  </c:pt>
                  <c:pt idx="2">
                    <c:v>Midwest </c:v>
                  </c:pt>
                  <c:pt idx="4">
                    <c:v>South </c:v>
                  </c:pt>
                  <c:pt idx="6">
                    <c:v>West </c:v>
                  </c:pt>
                </c:lvl>
              </c:multiLvlStrCache>
            </c:multiLvlStrRef>
          </c:cat>
          <c:val>
            <c:numRef>
              <c:f>'Figure 10-7'!$B$16:$I$16</c:f>
              <c:numCache>
                <c:formatCode>General</c:formatCode>
                <c:ptCount val="8"/>
                <c:pt idx="0">
                  <c:v>3.0636733668993367E-2</c:v>
                </c:pt>
                <c:pt idx="1">
                  <c:v>3.9924186098013154E-2</c:v>
                </c:pt>
                <c:pt idx="2">
                  <c:v>3.4277874698898744E-2</c:v>
                </c:pt>
                <c:pt idx="3">
                  <c:v>4.1108857344926995E-2</c:v>
                </c:pt>
                <c:pt idx="4">
                  <c:v>2.7544975780767034E-2</c:v>
                </c:pt>
                <c:pt idx="5">
                  <c:v>3.9839609244129298E-2</c:v>
                </c:pt>
                <c:pt idx="6">
                  <c:v>4.0637300321257147E-2</c:v>
                </c:pt>
                <c:pt idx="7">
                  <c:v>5.3486200026211406E-2</c:v>
                </c:pt>
              </c:numCache>
            </c:numRef>
          </c:val>
          <c:smooth val="0"/>
        </c:ser>
        <c:dLbls>
          <c:showLegendKey val="0"/>
          <c:showVal val="0"/>
          <c:showCatName val="0"/>
          <c:showSerName val="0"/>
          <c:showPercent val="0"/>
          <c:showBubbleSize val="0"/>
        </c:dLbls>
        <c:marker val="1"/>
        <c:smooth val="0"/>
        <c:axId val="158223744"/>
        <c:axId val="158225536"/>
      </c:lineChart>
      <c:catAx>
        <c:axId val="158223744"/>
        <c:scaling>
          <c:orientation val="minMax"/>
        </c:scaling>
        <c:delete val="0"/>
        <c:axPos val="b"/>
        <c:majorTickMark val="none"/>
        <c:minorTickMark val="none"/>
        <c:tickLblPos val="nextTo"/>
        <c:crossAx val="158225536"/>
        <c:crosses val="autoZero"/>
        <c:auto val="1"/>
        <c:lblAlgn val="ctr"/>
        <c:lblOffset val="100"/>
        <c:noMultiLvlLbl val="0"/>
      </c:catAx>
      <c:valAx>
        <c:axId val="158225536"/>
        <c:scaling>
          <c:orientation val="minMax"/>
        </c:scaling>
        <c:delete val="0"/>
        <c:axPos val="l"/>
        <c:majorGridlines/>
        <c:title>
          <c:tx>
            <c:rich>
              <a:bodyPr/>
              <a:lstStyle/>
              <a:p>
                <a:pPr>
                  <a:defRPr/>
                </a:pPr>
                <a:r>
                  <a:rPr lang="en-US"/>
                  <a:t>Mode Shares</a:t>
                </a:r>
              </a:p>
            </c:rich>
          </c:tx>
          <c:overlay val="0"/>
        </c:title>
        <c:numFmt formatCode="0%" sourceLinked="0"/>
        <c:majorTickMark val="none"/>
        <c:minorTickMark val="none"/>
        <c:tickLblPos val="nextTo"/>
        <c:crossAx val="158223744"/>
        <c:crosses val="autoZero"/>
        <c:crossBetween val="between"/>
      </c:valAx>
    </c:plotArea>
    <c:legend>
      <c:legendPos val="t"/>
      <c:layout>
        <c:manualLayout>
          <c:xMode val="edge"/>
          <c:yMode val="edge"/>
          <c:x val="0.32212963575640846"/>
          <c:y val="0.38280787749213468"/>
          <c:w val="0.46291980124393339"/>
          <c:h val="0.27403886760809676"/>
        </c:manualLayout>
      </c:layout>
      <c:overlay val="0"/>
      <c:spPr>
        <a:solidFill>
          <a:schemeClr val="bg1"/>
        </a:solidFill>
        <a:ln>
          <a:solidFill>
            <a:schemeClr val="tx1"/>
          </a:solidFill>
        </a:ln>
      </c:sp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810148731408577"/>
          <c:y val="7.4548702245552628E-2"/>
          <c:w val="0.44549737532808403"/>
          <c:h val="0.71687882764654431"/>
        </c:manualLayout>
      </c:layout>
      <c:barChart>
        <c:barDir val="col"/>
        <c:grouping val="stacked"/>
        <c:varyColors val="0"/>
        <c:ser>
          <c:idx val="1"/>
          <c:order val="0"/>
          <c:tx>
            <c:strRef>
              <c:f>'Figure 10-8'!$A$3</c:f>
              <c:strCache>
                <c:ptCount val="1"/>
                <c:pt idx="0">
                  <c:v>Drove alone</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10-8'!$B$3:$H$3</c:f>
              <c:numCache>
                <c:formatCode>#,##0</c:formatCode>
                <c:ptCount val="7"/>
                <c:pt idx="0">
                  <c:v>12345180</c:v>
                </c:pt>
                <c:pt idx="1">
                  <c:v>22104146</c:v>
                </c:pt>
                <c:pt idx="2">
                  <c:v>23726243</c:v>
                </c:pt>
                <c:pt idx="3">
                  <c:v>25649237</c:v>
                </c:pt>
                <c:pt idx="4">
                  <c:v>16798255</c:v>
                </c:pt>
                <c:pt idx="5">
                  <c:v>3720085</c:v>
                </c:pt>
                <c:pt idx="6">
                  <c:v>690981</c:v>
                </c:pt>
              </c:numCache>
            </c:numRef>
          </c:val>
        </c:ser>
        <c:ser>
          <c:idx val="2"/>
          <c:order val="1"/>
          <c:tx>
            <c:strRef>
              <c:f>'Figure 10-8'!$A$4</c:f>
              <c:strCache>
                <c:ptCount val="1"/>
                <c:pt idx="0">
                  <c:v>Carpool </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10-8'!$B$4:$H$4</c:f>
              <c:numCache>
                <c:formatCode>#,##0</c:formatCode>
                <c:ptCount val="7"/>
                <c:pt idx="0">
                  <c:v>2243195</c:v>
                </c:pt>
                <c:pt idx="1">
                  <c:v>3192891</c:v>
                </c:pt>
                <c:pt idx="2">
                  <c:v>2985032</c:v>
                </c:pt>
                <c:pt idx="3">
                  <c:v>2864483</c:v>
                </c:pt>
                <c:pt idx="4">
                  <c:v>1578255</c:v>
                </c:pt>
                <c:pt idx="5">
                  <c:v>320554</c:v>
                </c:pt>
                <c:pt idx="6">
                  <c:v>71073</c:v>
                </c:pt>
              </c:numCache>
            </c:numRef>
          </c:val>
        </c:ser>
        <c:ser>
          <c:idx val="3"/>
          <c:order val="2"/>
          <c:tx>
            <c:strRef>
              <c:f>'Figure 10-8'!$A$5</c:f>
              <c:strCache>
                <c:ptCount val="1"/>
                <c:pt idx="0">
                  <c:v>Transit </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10-8'!$B$5:$H$5</c:f>
              <c:numCache>
                <c:formatCode>#,##0</c:formatCode>
                <c:ptCount val="7"/>
                <c:pt idx="0">
                  <c:v>1008909</c:v>
                </c:pt>
                <c:pt idx="1">
                  <c:v>1836820</c:v>
                </c:pt>
                <c:pt idx="2">
                  <c:v>1450589</c:v>
                </c:pt>
                <c:pt idx="3">
                  <c:v>1368762</c:v>
                </c:pt>
                <c:pt idx="4">
                  <c:v>866791</c:v>
                </c:pt>
                <c:pt idx="5">
                  <c:v>175046</c:v>
                </c:pt>
                <c:pt idx="6">
                  <c:v>32329</c:v>
                </c:pt>
              </c:numCache>
            </c:numRef>
          </c:val>
        </c:ser>
        <c:ser>
          <c:idx val="4"/>
          <c:order val="3"/>
          <c:tx>
            <c:strRef>
              <c:f>'Figure 10-8'!$A$6</c:f>
              <c:strCache>
                <c:ptCount val="1"/>
                <c:pt idx="0">
                  <c:v>bus or trolley bus</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10-8'!$B$6:$H$6</c:f>
              <c:numCache>
                <c:formatCode>#,##0</c:formatCode>
                <c:ptCount val="7"/>
                <c:pt idx="0">
                  <c:v>674566</c:v>
                </c:pt>
                <c:pt idx="1">
                  <c:v>910202</c:v>
                </c:pt>
                <c:pt idx="2">
                  <c:v>721913</c:v>
                </c:pt>
                <c:pt idx="3">
                  <c:v>695608</c:v>
                </c:pt>
                <c:pt idx="4">
                  <c:v>470287</c:v>
                </c:pt>
                <c:pt idx="5">
                  <c:v>101069</c:v>
                </c:pt>
                <c:pt idx="6">
                  <c:v>19673</c:v>
                </c:pt>
              </c:numCache>
            </c:numRef>
          </c:val>
        </c:ser>
        <c:ser>
          <c:idx val="5"/>
          <c:order val="4"/>
          <c:tx>
            <c:strRef>
              <c:f>'Figure 10-8'!$A$7</c:f>
              <c:strCache>
                <c:ptCount val="1"/>
                <c:pt idx="0">
                  <c:v>Streetcar or Trollley car</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10-8'!$B$7:$H$7</c:f>
              <c:numCache>
                <c:formatCode>#,##0</c:formatCode>
                <c:ptCount val="7"/>
                <c:pt idx="0">
                  <c:v>13406</c:v>
                </c:pt>
                <c:pt idx="1">
                  <c:v>23390</c:v>
                </c:pt>
                <c:pt idx="2">
                  <c:v>17800</c:v>
                </c:pt>
                <c:pt idx="3">
                  <c:v>18658</c:v>
                </c:pt>
                <c:pt idx="4">
                  <c:v>11570</c:v>
                </c:pt>
                <c:pt idx="5">
                  <c:v>1922</c:v>
                </c:pt>
                <c:pt idx="6">
                  <c:v>742</c:v>
                </c:pt>
              </c:numCache>
            </c:numRef>
          </c:val>
        </c:ser>
        <c:ser>
          <c:idx val="6"/>
          <c:order val="5"/>
          <c:tx>
            <c:strRef>
              <c:f>'Figure 10-8'!$A$8</c:f>
              <c:strCache>
                <c:ptCount val="1"/>
                <c:pt idx="0">
                  <c:v>Subway or Elevated</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10-8'!$B$8:$H$8</c:f>
              <c:numCache>
                <c:formatCode>#,##0</c:formatCode>
                <c:ptCount val="7"/>
                <c:pt idx="0">
                  <c:v>271587</c:v>
                </c:pt>
                <c:pt idx="1">
                  <c:v>758249</c:v>
                </c:pt>
                <c:pt idx="2">
                  <c:v>513981</c:v>
                </c:pt>
                <c:pt idx="3">
                  <c:v>443637</c:v>
                </c:pt>
                <c:pt idx="4">
                  <c:v>259188</c:v>
                </c:pt>
                <c:pt idx="5">
                  <c:v>49561</c:v>
                </c:pt>
                <c:pt idx="6">
                  <c:v>7331</c:v>
                </c:pt>
              </c:numCache>
            </c:numRef>
          </c:val>
        </c:ser>
        <c:ser>
          <c:idx val="7"/>
          <c:order val="6"/>
          <c:tx>
            <c:strRef>
              <c:f>'Figure 10-8'!$A$9</c:f>
              <c:strCache>
                <c:ptCount val="1"/>
                <c:pt idx="0">
                  <c:v>Railroad</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10-8'!$B$9:$H$9</c:f>
              <c:numCache>
                <c:formatCode>#,##0</c:formatCode>
                <c:ptCount val="7"/>
                <c:pt idx="0">
                  <c:v>45871</c:v>
                </c:pt>
                <c:pt idx="1">
                  <c:v>139742</c:v>
                </c:pt>
                <c:pt idx="2">
                  <c:v>184467</c:v>
                </c:pt>
                <c:pt idx="3">
                  <c:v>199692</c:v>
                </c:pt>
                <c:pt idx="4">
                  <c:v>118889</c:v>
                </c:pt>
                <c:pt idx="5">
                  <c:v>22149</c:v>
                </c:pt>
                <c:pt idx="6">
                  <c:v>4394</c:v>
                </c:pt>
              </c:numCache>
            </c:numRef>
          </c:val>
        </c:ser>
        <c:ser>
          <c:idx val="8"/>
          <c:order val="7"/>
          <c:tx>
            <c:strRef>
              <c:f>'Figure 10-8'!$A$10</c:f>
              <c:strCache>
                <c:ptCount val="1"/>
                <c:pt idx="0">
                  <c:v>Ferryboat</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10-8'!$B$10:$H$10</c:f>
              <c:numCache>
                <c:formatCode>#,##0</c:formatCode>
                <c:ptCount val="7"/>
                <c:pt idx="0">
                  <c:v>3479</c:v>
                </c:pt>
                <c:pt idx="1">
                  <c:v>5237</c:v>
                </c:pt>
                <c:pt idx="2">
                  <c:v>12428</c:v>
                </c:pt>
                <c:pt idx="3">
                  <c:v>11167</c:v>
                </c:pt>
                <c:pt idx="4">
                  <c:v>6857</c:v>
                </c:pt>
                <c:pt idx="5">
                  <c:v>345</c:v>
                </c:pt>
                <c:pt idx="6">
                  <c:v>189</c:v>
                </c:pt>
              </c:numCache>
            </c:numRef>
          </c:val>
        </c:ser>
        <c:ser>
          <c:idx val="9"/>
          <c:order val="8"/>
          <c:tx>
            <c:strRef>
              <c:f>'Figure 10-8'!$A$11</c:f>
              <c:strCache>
                <c:ptCount val="1"/>
                <c:pt idx="0">
                  <c:v>Taxicab</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10-8'!$B$11:$H$11</c:f>
              <c:numCache>
                <c:formatCode>#,##0</c:formatCode>
                <c:ptCount val="7"/>
                <c:pt idx="0">
                  <c:v>18703</c:v>
                </c:pt>
                <c:pt idx="1">
                  <c:v>35469</c:v>
                </c:pt>
                <c:pt idx="2">
                  <c:v>30930</c:v>
                </c:pt>
                <c:pt idx="3">
                  <c:v>32972</c:v>
                </c:pt>
                <c:pt idx="4">
                  <c:v>19893</c:v>
                </c:pt>
                <c:pt idx="5">
                  <c:v>5399</c:v>
                </c:pt>
                <c:pt idx="6">
                  <c:v>1116</c:v>
                </c:pt>
              </c:numCache>
            </c:numRef>
          </c:val>
        </c:ser>
        <c:ser>
          <c:idx val="10"/>
          <c:order val="9"/>
          <c:tx>
            <c:strRef>
              <c:f>'Figure 10-8'!$A$12</c:f>
              <c:strCache>
                <c:ptCount val="1"/>
                <c:pt idx="0">
                  <c:v>Motorcycle</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10-8'!$B$12:$H$12</c:f>
              <c:numCache>
                <c:formatCode>#,##0</c:formatCode>
                <c:ptCount val="7"/>
                <c:pt idx="0">
                  <c:v>26287</c:v>
                </c:pt>
                <c:pt idx="1">
                  <c:v>58411</c:v>
                </c:pt>
                <c:pt idx="2">
                  <c:v>56041</c:v>
                </c:pt>
                <c:pt idx="3">
                  <c:v>78429</c:v>
                </c:pt>
                <c:pt idx="4">
                  <c:v>42410</c:v>
                </c:pt>
                <c:pt idx="5">
                  <c:v>5827</c:v>
                </c:pt>
                <c:pt idx="6">
                  <c:v>519</c:v>
                </c:pt>
              </c:numCache>
            </c:numRef>
          </c:val>
        </c:ser>
        <c:ser>
          <c:idx val="11"/>
          <c:order val="10"/>
          <c:tx>
            <c:strRef>
              <c:f>'Figure 10-8'!$A$13</c:f>
              <c:strCache>
                <c:ptCount val="1"/>
                <c:pt idx="0">
                  <c:v>Bicycle</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10-8'!$B$13:$H$13</c:f>
              <c:numCache>
                <c:formatCode>#,##0</c:formatCode>
                <c:ptCount val="7"/>
                <c:pt idx="0">
                  <c:v>167089</c:v>
                </c:pt>
                <c:pt idx="1">
                  <c:v>209603</c:v>
                </c:pt>
                <c:pt idx="2">
                  <c:v>142335</c:v>
                </c:pt>
                <c:pt idx="3">
                  <c:v>126117</c:v>
                </c:pt>
                <c:pt idx="4">
                  <c:v>66404</c:v>
                </c:pt>
                <c:pt idx="5">
                  <c:v>11993</c:v>
                </c:pt>
                <c:pt idx="6">
                  <c:v>2656</c:v>
                </c:pt>
              </c:numCache>
            </c:numRef>
          </c:val>
        </c:ser>
        <c:ser>
          <c:idx val="12"/>
          <c:order val="11"/>
          <c:tx>
            <c:strRef>
              <c:f>'Figure 10-8'!$A$14</c:f>
              <c:strCache>
                <c:ptCount val="1"/>
                <c:pt idx="0">
                  <c:v>walk</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10-8'!$B$14:$H$14</c:f>
              <c:numCache>
                <c:formatCode>#,##0</c:formatCode>
                <c:ptCount val="7"/>
                <c:pt idx="0">
                  <c:v>1166750</c:v>
                </c:pt>
                <c:pt idx="1">
                  <c:v>792305</c:v>
                </c:pt>
                <c:pt idx="2">
                  <c:v>581605</c:v>
                </c:pt>
                <c:pt idx="3">
                  <c:v>634642</c:v>
                </c:pt>
                <c:pt idx="4">
                  <c:v>445151</c:v>
                </c:pt>
                <c:pt idx="5">
                  <c:v>130895</c:v>
                </c:pt>
                <c:pt idx="6">
                  <c:v>38163</c:v>
                </c:pt>
              </c:numCache>
            </c:numRef>
          </c:val>
        </c:ser>
        <c:ser>
          <c:idx val="13"/>
          <c:order val="12"/>
          <c:tx>
            <c:strRef>
              <c:f>'Figure 10-8'!$A$15</c:f>
              <c:strCache>
                <c:ptCount val="1"/>
                <c:pt idx="0">
                  <c:v>work at home</c:v>
                </c:pt>
              </c:strCache>
            </c:strRef>
          </c:tx>
          <c:invertIfNegative val="0"/>
          <c:cat>
            <c:strRef>
              <c:f>'Figure 10-8'!$B$1:$H$1</c:f>
              <c:strCache>
                <c:ptCount val="7"/>
                <c:pt idx="0">
                  <c:v>16-24</c:v>
                </c:pt>
                <c:pt idx="1">
                  <c:v>25-34</c:v>
                </c:pt>
                <c:pt idx="2">
                  <c:v>35-44</c:v>
                </c:pt>
                <c:pt idx="3">
                  <c:v>45-54</c:v>
                </c:pt>
                <c:pt idx="4">
                  <c:v>55-64</c:v>
                </c:pt>
                <c:pt idx="5">
                  <c:v>65-74</c:v>
                </c:pt>
                <c:pt idx="6">
                  <c:v>75+</c:v>
                </c:pt>
              </c:strCache>
            </c:strRef>
          </c:cat>
          <c:val>
            <c:numRef>
              <c:f>'Figure 10-8'!$B$15:$H$15</c:f>
              <c:numCache>
                <c:formatCode>#,##0</c:formatCode>
                <c:ptCount val="7"/>
                <c:pt idx="0">
                  <c:v>473760</c:v>
                </c:pt>
                <c:pt idx="1">
                  <c:v>833337</c:v>
                </c:pt>
                <c:pt idx="2">
                  <c:v>1316590</c:v>
                </c:pt>
                <c:pt idx="3">
                  <c:v>1539176</c:v>
                </c:pt>
                <c:pt idx="4">
                  <c:v>1202968</c:v>
                </c:pt>
                <c:pt idx="5">
                  <c:v>428752</c:v>
                </c:pt>
                <c:pt idx="6">
                  <c:v>109498</c:v>
                </c:pt>
              </c:numCache>
            </c:numRef>
          </c:val>
        </c:ser>
        <c:dLbls>
          <c:showLegendKey val="0"/>
          <c:showVal val="0"/>
          <c:showCatName val="0"/>
          <c:showSerName val="0"/>
          <c:showPercent val="0"/>
          <c:showBubbleSize val="0"/>
        </c:dLbls>
        <c:gapWidth val="150"/>
        <c:overlap val="100"/>
        <c:axId val="159203328"/>
        <c:axId val="159205248"/>
      </c:barChart>
      <c:catAx>
        <c:axId val="159203328"/>
        <c:scaling>
          <c:orientation val="minMax"/>
        </c:scaling>
        <c:delete val="0"/>
        <c:axPos val="b"/>
        <c:title>
          <c:tx>
            <c:rich>
              <a:bodyPr/>
              <a:lstStyle/>
              <a:p>
                <a:pPr>
                  <a:defRPr/>
                </a:pPr>
                <a:r>
                  <a:rPr lang="en-US"/>
                  <a:t>Age</a:t>
                </a:r>
              </a:p>
            </c:rich>
          </c:tx>
          <c:overlay val="0"/>
        </c:title>
        <c:majorTickMark val="out"/>
        <c:minorTickMark val="none"/>
        <c:tickLblPos val="nextTo"/>
        <c:txPr>
          <a:bodyPr rot="-5400000" vert="horz"/>
          <a:lstStyle/>
          <a:p>
            <a:pPr>
              <a:defRPr/>
            </a:pPr>
            <a:endParaRPr lang="en-US"/>
          </a:p>
        </c:txPr>
        <c:crossAx val="159205248"/>
        <c:crosses val="autoZero"/>
        <c:auto val="1"/>
        <c:lblAlgn val="ctr"/>
        <c:lblOffset val="100"/>
        <c:noMultiLvlLbl val="0"/>
      </c:catAx>
      <c:valAx>
        <c:axId val="159205248"/>
        <c:scaling>
          <c:orientation val="minMax"/>
          <c:max val="35000000"/>
        </c:scaling>
        <c:delete val="0"/>
        <c:axPos val="l"/>
        <c:majorGridlines/>
        <c:title>
          <c:tx>
            <c:rich>
              <a:bodyPr rot="-5400000" vert="horz"/>
              <a:lstStyle/>
              <a:p>
                <a:pPr>
                  <a:defRPr sz="1050"/>
                </a:pPr>
                <a:r>
                  <a:rPr lang="en-US" sz="1050"/>
                  <a:t>Commuters</a:t>
                </a:r>
              </a:p>
            </c:rich>
          </c:tx>
          <c:overlay val="0"/>
        </c:title>
        <c:numFmt formatCode="#,##0" sourceLinked="0"/>
        <c:majorTickMark val="out"/>
        <c:minorTickMark val="none"/>
        <c:tickLblPos val="nextTo"/>
        <c:crossAx val="159203328"/>
        <c:crosses val="autoZero"/>
        <c:crossBetween val="between"/>
      </c:valAx>
    </c:plotArea>
    <c:legend>
      <c:legendPos val="r"/>
      <c:layout>
        <c:manualLayout>
          <c:xMode val="edge"/>
          <c:yMode val="edge"/>
          <c:x val="0.671430227471566"/>
          <c:y val="1.6599227179935842E-2"/>
          <c:w val="0.31190310586176728"/>
          <c:h val="0.95291265675123937"/>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21259842519682"/>
          <c:y val="7.4548702245552628E-2"/>
          <c:w val="0.48438626421697289"/>
          <c:h val="0.68447142023913676"/>
        </c:manualLayout>
      </c:layout>
      <c:barChart>
        <c:barDir val="col"/>
        <c:grouping val="percentStacked"/>
        <c:varyColors val="0"/>
        <c:ser>
          <c:idx val="1"/>
          <c:order val="0"/>
          <c:tx>
            <c:strRef>
              <c:f>'Figure 10-9'!$A$3</c:f>
              <c:strCache>
                <c:ptCount val="1"/>
                <c:pt idx="0">
                  <c:v>Drove alone</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10-9'!$B$3:$H$3</c:f>
              <c:numCache>
                <c:formatCode>#,##0</c:formatCode>
                <c:ptCount val="7"/>
                <c:pt idx="0">
                  <c:v>12345180</c:v>
                </c:pt>
                <c:pt idx="1">
                  <c:v>22104146</c:v>
                </c:pt>
                <c:pt idx="2">
                  <c:v>23726243</c:v>
                </c:pt>
                <c:pt idx="3">
                  <c:v>25649237</c:v>
                </c:pt>
                <c:pt idx="4">
                  <c:v>16798255</c:v>
                </c:pt>
                <c:pt idx="5">
                  <c:v>3720085</c:v>
                </c:pt>
                <c:pt idx="6">
                  <c:v>690981</c:v>
                </c:pt>
              </c:numCache>
            </c:numRef>
          </c:val>
        </c:ser>
        <c:ser>
          <c:idx val="2"/>
          <c:order val="1"/>
          <c:tx>
            <c:strRef>
              <c:f>'Figure 10-9'!$A$4</c:f>
              <c:strCache>
                <c:ptCount val="1"/>
                <c:pt idx="0">
                  <c:v>Carpool </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10-9'!$B$4:$H$4</c:f>
              <c:numCache>
                <c:formatCode>#,##0</c:formatCode>
                <c:ptCount val="7"/>
                <c:pt idx="0">
                  <c:v>2243195</c:v>
                </c:pt>
                <c:pt idx="1">
                  <c:v>3192891</c:v>
                </c:pt>
                <c:pt idx="2">
                  <c:v>2985032</c:v>
                </c:pt>
                <c:pt idx="3">
                  <c:v>2864483</c:v>
                </c:pt>
                <c:pt idx="4">
                  <c:v>1578255</c:v>
                </c:pt>
                <c:pt idx="5">
                  <c:v>320554</c:v>
                </c:pt>
                <c:pt idx="6">
                  <c:v>71073</c:v>
                </c:pt>
              </c:numCache>
            </c:numRef>
          </c:val>
        </c:ser>
        <c:ser>
          <c:idx val="3"/>
          <c:order val="2"/>
          <c:tx>
            <c:strRef>
              <c:f>'Figure 10-9'!$A$5</c:f>
              <c:strCache>
                <c:ptCount val="1"/>
                <c:pt idx="0">
                  <c:v>Transit </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10-9'!$B$5:$H$5</c:f>
              <c:numCache>
                <c:formatCode>#,##0</c:formatCode>
                <c:ptCount val="7"/>
                <c:pt idx="0">
                  <c:v>1008909</c:v>
                </c:pt>
                <c:pt idx="1">
                  <c:v>1836820</c:v>
                </c:pt>
                <c:pt idx="2">
                  <c:v>1450589</c:v>
                </c:pt>
                <c:pt idx="3">
                  <c:v>1368762</c:v>
                </c:pt>
                <c:pt idx="4">
                  <c:v>866791</c:v>
                </c:pt>
                <c:pt idx="5">
                  <c:v>175046</c:v>
                </c:pt>
                <c:pt idx="6">
                  <c:v>32329</c:v>
                </c:pt>
              </c:numCache>
            </c:numRef>
          </c:val>
        </c:ser>
        <c:ser>
          <c:idx val="4"/>
          <c:order val="3"/>
          <c:tx>
            <c:strRef>
              <c:f>'Figure 10-9'!$A$6</c:f>
              <c:strCache>
                <c:ptCount val="1"/>
                <c:pt idx="0">
                  <c:v>bus or trolley bus</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10-9'!$B$6:$H$6</c:f>
              <c:numCache>
                <c:formatCode>#,##0</c:formatCode>
                <c:ptCount val="7"/>
                <c:pt idx="0">
                  <c:v>674566</c:v>
                </c:pt>
                <c:pt idx="1">
                  <c:v>910202</c:v>
                </c:pt>
                <c:pt idx="2">
                  <c:v>721913</c:v>
                </c:pt>
                <c:pt idx="3">
                  <c:v>695608</c:v>
                </c:pt>
                <c:pt idx="4">
                  <c:v>470287</c:v>
                </c:pt>
                <c:pt idx="5">
                  <c:v>101069</c:v>
                </c:pt>
                <c:pt idx="6">
                  <c:v>19673</c:v>
                </c:pt>
              </c:numCache>
            </c:numRef>
          </c:val>
        </c:ser>
        <c:ser>
          <c:idx val="5"/>
          <c:order val="4"/>
          <c:tx>
            <c:strRef>
              <c:f>'Figure 10-9'!$A$7</c:f>
              <c:strCache>
                <c:ptCount val="1"/>
                <c:pt idx="0">
                  <c:v>Streetcar or Trollley car</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10-9'!$B$7:$H$7</c:f>
              <c:numCache>
                <c:formatCode>#,##0</c:formatCode>
                <c:ptCount val="7"/>
                <c:pt idx="0">
                  <c:v>13406</c:v>
                </c:pt>
                <c:pt idx="1">
                  <c:v>23390</c:v>
                </c:pt>
                <c:pt idx="2">
                  <c:v>17800</c:v>
                </c:pt>
                <c:pt idx="3">
                  <c:v>18658</c:v>
                </c:pt>
                <c:pt idx="4">
                  <c:v>11570</c:v>
                </c:pt>
                <c:pt idx="5">
                  <c:v>1922</c:v>
                </c:pt>
                <c:pt idx="6">
                  <c:v>742</c:v>
                </c:pt>
              </c:numCache>
            </c:numRef>
          </c:val>
        </c:ser>
        <c:ser>
          <c:idx val="6"/>
          <c:order val="5"/>
          <c:tx>
            <c:strRef>
              <c:f>'Figure 10-9'!$A$8</c:f>
              <c:strCache>
                <c:ptCount val="1"/>
                <c:pt idx="0">
                  <c:v>Subway or Elevated</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10-9'!$B$8:$H$8</c:f>
              <c:numCache>
                <c:formatCode>#,##0</c:formatCode>
                <c:ptCount val="7"/>
                <c:pt idx="0">
                  <c:v>271587</c:v>
                </c:pt>
                <c:pt idx="1">
                  <c:v>758249</c:v>
                </c:pt>
                <c:pt idx="2">
                  <c:v>513981</c:v>
                </c:pt>
                <c:pt idx="3">
                  <c:v>443637</c:v>
                </c:pt>
                <c:pt idx="4">
                  <c:v>259188</c:v>
                </c:pt>
                <c:pt idx="5">
                  <c:v>49561</c:v>
                </c:pt>
                <c:pt idx="6">
                  <c:v>7331</c:v>
                </c:pt>
              </c:numCache>
            </c:numRef>
          </c:val>
        </c:ser>
        <c:ser>
          <c:idx val="7"/>
          <c:order val="6"/>
          <c:tx>
            <c:strRef>
              <c:f>'Figure 10-9'!$A$9</c:f>
              <c:strCache>
                <c:ptCount val="1"/>
                <c:pt idx="0">
                  <c:v>Railroad</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10-9'!$B$9:$H$9</c:f>
              <c:numCache>
                <c:formatCode>#,##0</c:formatCode>
                <c:ptCount val="7"/>
                <c:pt idx="0">
                  <c:v>45871</c:v>
                </c:pt>
                <c:pt idx="1">
                  <c:v>139742</c:v>
                </c:pt>
                <c:pt idx="2">
                  <c:v>184467</c:v>
                </c:pt>
                <c:pt idx="3">
                  <c:v>199692</c:v>
                </c:pt>
                <c:pt idx="4">
                  <c:v>118889</c:v>
                </c:pt>
                <c:pt idx="5">
                  <c:v>22149</c:v>
                </c:pt>
                <c:pt idx="6">
                  <c:v>4394</c:v>
                </c:pt>
              </c:numCache>
            </c:numRef>
          </c:val>
        </c:ser>
        <c:ser>
          <c:idx val="8"/>
          <c:order val="7"/>
          <c:tx>
            <c:strRef>
              <c:f>'Figure 10-9'!$A$10</c:f>
              <c:strCache>
                <c:ptCount val="1"/>
                <c:pt idx="0">
                  <c:v>Ferryboat</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10-9'!$B$10:$H$10</c:f>
              <c:numCache>
                <c:formatCode>#,##0</c:formatCode>
                <c:ptCount val="7"/>
                <c:pt idx="0">
                  <c:v>3479</c:v>
                </c:pt>
                <c:pt idx="1">
                  <c:v>5237</c:v>
                </c:pt>
                <c:pt idx="2">
                  <c:v>12428</c:v>
                </c:pt>
                <c:pt idx="3">
                  <c:v>11167</c:v>
                </c:pt>
                <c:pt idx="4">
                  <c:v>6857</c:v>
                </c:pt>
                <c:pt idx="5">
                  <c:v>345</c:v>
                </c:pt>
                <c:pt idx="6">
                  <c:v>189</c:v>
                </c:pt>
              </c:numCache>
            </c:numRef>
          </c:val>
        </c:ser>
        <c:ser>
          <c:idx val="9"/>
          <c:order val="8"/>
          <c:tx>
            <c:strRef>
              <c:f>'Figure 10-9'!$A$11</c:f>
              <c:strCache>
                <c:ptCount val="1"/>
                <c:pt idx="0">
                  <c:v>Taxicab</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10-9'!$B$11:$H$11</c:f>
              <c:numCache>
                <c:formatCode>#,##0</c:formatCode>
                <c:ptCount val="7"/>
                <c:pt idx="0">
                  <c:v>18703</c:v>
                </c:pt>
                <c:pt idx="1">
                  <c:v>35469</c:v>
                </c:pt>
                <c:pt idx="2">
                  <c:v>30930</c:v>
                </c:pt>
                <c:pt idx="3">
                  <c:v>32972</c:v>
                </c:pt>
                <c:pt idx="4">
                  <c:v>19893</c:v>
                </c:pt>
                <c:pt idx="5">
                  <c:v>5399</c:v>
                </c:pt>
                <c:pt idx="6">
                  <c:v>1116</c:v>
                </c:pt>
              </c:numCache>
            </c:numRef>
          </c:val>
        </c:ser>
        <c:ser>
          <c:idx val="10"/>
          <c:order val="9"/>
          <c:tx>
            <c:strRef>
              <c:f>'Figure 10-9'!$A$12</c:f>
              <c:strCache>
                <c:ptCount val="1"/>
                <c:pt idx="0">
                  <c:v>Motorcycle</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10-9'!$B$12:$H$12</c:f>
              <c:numCache>
                <c:formatCode>#,##0</c:formatCode>
                <c:ptCount val="7"/>
                <c:pt idx="0">
                  <c:v>26287</c:v>
                </c:pt>
                <c:pt idx="1">
                  <c:v>58411</c:v>
                </c:pt>
                <c:pt idx="2">
                  <c:v>56041</c:v>
                </c:pt>
                <c:pt idx="3">
                  <c:v>78429</c:v>
                </c:pt>
                <c:pt idx="4">
                  <c:v>42410</c:v>
                </c:pt>
                <c:pt idx="5">
                  <c:v>5827</c:v>
                </c:pt>
                <c:pt idx="6">
                  <c:v>519</c:v>
                </c:pt>
              </c:numCache>
            </c:numRef>
          </c:val>
        </c:ser>
        <c:ser>
          <c:idx val="11"/>
          <c:order val="10"/>
          <c:tx>
            <c:strRef>
              <c:f>'Figure 10-9'!$A$13</c:f>
              <c:strCache>
                <c:ptCount val="1"/>
                <c:pt idx="0">
                  <c:v>Bicycle</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10-9'!$B$13:$H$13</c:f>
              <c:numCache>
                <c:formatCode>#,##0</c:formatCode>
                <c:ptCount val="7"/>
                <c:pt idx="0">
                  <c:v>167089</c:v>
                </c:pt>
                <c:pt idx="1">
                  <c:v>209603</c:v>
                </c:pt>
                <c:pt idx="2">
                  <c:v>142335</c:v>
                </c:pt>
                <c:pt idx="3">
                  <c:v>126117</c:v>
                </c:pt>
                <c:pt idx="4">
                  <c:v>66404</c:v>
                </c:pt>
                <c:pt idx="5">
                  <c:v>11993</c:v>
                </c:pt>
                <c:pt idx="6">
                  <c:v>2656</c:v>
                </c:pt>
              </c:numCache>
            </c:numRef>
          </c:val>
        </c:ser>
        <c:ser>
          <c:idx val="12"/>
          <c:order val="11"/>
          <c:tx>
            <c:strRef>
              <c:f>'Figure 10-9'!$A$14</c:f>
              <c:strCache>
                <c:ptCount val="1"/>
                <c:pt idx="0">
                  <c:v>walk</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10-9'!$B$14:$H$14</c:f>
              <c:numCache>
                <c:formatCode>#,##0</c:formatCode>
                <c:ptCount val="7"/>
                <c:pt idx="0">
                  <c:v>1166750</c:v>
                </c:pt>
                <c:pt idx="1">
                  <c:v>792305</c:v>
                </c:pt>
                <c:pt idx="2">
                  <c:v>581605</c:v>
                </c:pt>
                <c:pt idx="3">
                  <c:v>634642</c:v>
                </c:pt>
                <c:pt idx="4">
                  <c:v>445151</c:v>
                </c:pt>
                <c:pt idx="5">
                  <c:v>130895</c:v>
                </c:pt>
                <c:pt idx="6">
                  <c:v>38163</c:v>
                </c:pt>
              </c:numCache>
            </c:numRef>
          </c:val>
        </c:ser>
        <c:ser>
          <c:idx val="13"/>
          <c:order val="12"/>
          <c:tx>
            <c:strRef>
              <c:f>'Figure 10-9'!$A$15</c:f>
              <c:strCache>
                <c:ptCount val="1"/>
                <c:pt idx="0">
                  <c:v>work at home</c:v>
                </c:pt>
              </c:strCache>
            </c:strRef>
          </c:tx>
          <c:invertIfNegative val="0"/>
          <c:cat>
            <c:strRef>
              <c:f>'Figure 10-9'!$B$1:$H$1</c:f>
              <c:strCache>
                <c:ptCount val="7"/>
                <c:pt idx="0">
                  <c:v>16-24</c:v>
                </c:pt>
                <c:pt idx="1">
                  <c:v>25-34</c:v>
                </c:pt>
                <c:pt idx="2">
                  <c:v>35-44</c:v>
                </c:pt>
                <c:pt idx="3">
                  <c:v>45-54</c:v>
                </c:pt>
                <c:pt idx="4">
                  <c:v>55-64</c:v>
                </c:pt>
                <c:pt idx="5">
                  <c:v>65-74</c:v>
                </c:pt>
                <c:pt idx="6">
                  <c:v>75+</c:v>
                </c:pt>
              </c:strCache>
            </c:strRef>
          </c:cat>
          <c:val>
            <c:numRef>
              <c:f>'Figure 10-9'!$B$15:$H$15</c:f>
              <c:numCache>
                <c:formatCode>#,##0</c:formatCode>
                <c:ptCount val="7"/>
                <c:pt idx="0">
                  <c:v>473760</c:v>
                </c:pt>
                <c:pt idx="1">
                  <c:v>833337</c:v>
                </c:pt>
                <c:pt idx="2">
                  <c:v>1316590</c:v>
                </c:pt>
                <c:pt idx="3">
                  <c:v>1539176</c:v>
                </c:pt>
                <c:pt idx="4">
                  <c:v>1202968</c:v>
                </c:pt>
                <c:pt idx="5">
                  <c:v>428752</c:v>
                </c:pt>
                <c:pt idx="6">
                  <c:v>109498</c:v>
                </c:pt>
              </c:numCache>
            </c:numRef>
          </c:val>
        </c:ser>
        <c:dLbls>
          <c:showLegendKey val="0"/>
          <c:showVal val="0"/>
          <c:showCatName val="0"/>
          <c:showSerName val="0"/>
          <c:showPercent val="0"/>
          <c:showBubbleSize val="0"/>
        </c:dLbls>
        <c:gapWidth val="150"/>
        <c:overlap val="100"/>
        <c:axId val="160412416"/>
        <c:axId val="160414336"/>
      </c:barChart>
      <c:catAx>
        <c:axId val="160412416"/>
        <c:scaling>
          <c:orientation val="minMax"/>
        </c:scaling>
        <c:delete val="0"/>
        <c:axPos val="b"/>
        <c:title>
          <c:tx>
            <c:rich>
              <a:bodyPr/>
              <a:lstStyle/>
              <a:p>
                <a:pPr>
                  <a:defRPr/>
                </a:pPr>
                <a:r>
                  <a:rPr lang="en-US"/>
                  <a:t>Age</a:t>
                </a:r>
              </a:p>
            </c:rich>
          </c:tx>
          <c:overlay val="0"/>
        </c:title>
        <c:majorTickMark val="out"/>
        <c:minorTickMark val="none"/>
        <c:tickLblPos val="nextTo"/>
        <c:txPr>
          <a:bodyPr rot="-5400000" vert="horz"/>
          <a:lstStyle/>
          <a:p>
            <a:pPr>
              <a:defRPr/>
            </a:pPr>
            <a:endParaRPr lang="en-US"/>
          </a:p>
        </c:txPr>
        <c:crossAx val="160414336"/>
        <c:crosses val="autoZero"/>
        <c:auto val="1"/>
        <c:lblAlgn val="ctr"/>
        <c:lblOffset val="100"/>
        <c:noMultiLvlLbl val="0"/>
      </c:catAx>
      <c:valAx>
        <c:axId val="160414336"/>
        <c:scaling>
          <c:orientation val="minMax"/>
          <c:min val="0.60000000000000009"/>
        </c:scaling>
        <c:delete val="0"/>
        <c:axPos val="l"/>
        <c:majorGridlines/>
        <c:title>
          <c:tx>
            <c:rich>
              <a:bodyPr rot="-5400000" vert="horz"/>
              <a:lstStyle/>
              <a:p>
                <a:pPr>
                  <a:defRPr sz="1050"/>
                </a:pPr>
                <a:r>
                  <a:rPr lang="en-US" sz="1050"/>
                  <a:t>Modal Share</a:t>
                </a:r>
              </a:p>
            </c:rich>
          </c:tx>
          <c:overlay val="0"/>
        </c:title>
        <c:numFmt formatCode="0%" sourceLinked="1"/>
        <c:majorTickMark val="out"/>
        <c:minorTickMark val="none"/>
        <c:tickLblPos val="nextTo"/>
        <c:crossAx val="160412416"/>
        <c:crosses val="autoZero"/>
        <c:crossBetween val="between"/>
      </c:valAx>
    </c:plotArea>
    <c:legend>
      <c:legendPos val="r"/>
      <c:layout>
        <c:manualLayout>
          <c:xMode val="edge"/>
          <c:yMode val="edge"/>
          <c:x val="0.671430227471566"/>
          <c:y val="1.6599227179935842E-2"/>
          <c:w val="0.31190310586176728"/>
          <c:h val="0.9760608048993876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69850</xdr:colOff>
      <xdr:row>7</xdr:row>
      <xdr:rowOff>63500</xdr:rowOff>
    </xdr:from>
    <xdr:to>
      <xdr:col>6</xdr:col>
      <xdr:colOff>3175</xdr:colOff>
      <xdr:row>24</xdr:row>
      <xdr:rowOff>127000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82549</xdr:colOff>
      <xdr:row>14</xdr:row>
      <xdr:rowOff>9525</xdr:rowOff>
    </xdr:from>
    <xdr:to>
      <xdr:col>6</xdr:col>
      <xdr:colOff>704849</xdr:colOff>
      <xdr:row>29</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692150</xdr:colOff>
      <xdr:row>18</xdr:row>
      <xdr:rowOff>31750</xdr:rowOff>
    </xdr:from>
    <xdr:to>
      <xdr:col>8</xdr:col>
      <xdr:colOff>704850</xdr:colOff>
      <xdr:row>33</xdr:row>
      <xdr:rowOff>104775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571500</xdr:colOff>
      <xdr:row>19</xdr:row>
      <xdr:rowOff>57150</xdr:rowOff>
    </xdr:from>
    <xdr:to>
      <xdr:col>5</xdr:col>
      <xdr:colOff>295275</xdr:colOff>
      <xdr:row>20</xdr:row>
      <xdr:rowOff>104775</xdr:rowOff>
    </xdr:to>
    <xdr:sp macro="" textlink="">
      <xdr:nvSpPr>
        <xdr:cNvPr id="2" name="TextBox 1"/>
        <xdr:cNvSpPr txBox="1"/>
      </xdr:nvSpPr>
      <xdr:spPr>
        <a:xfrm>
          <a:off x="2324100" y="4133850"/>
          <a:ext cx="1552575" cy="209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Percent of total commuters</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0.21378</cdr:x>
      <cdr:y>0.08652</cdr:y>
    </cdr:from>
    <cdr:to>
      <cdr:x>0.30872</cdr:x>
      <cdr:y>0.18008</cdr:y>
    </cdr:to>
    <cdr:sp macro="" textlink="">
      <cdr:nvSpPr>
        <cdr:cNvPr id="2" name="TextBox 1"/>
        <cdr:cNvSpPr txBox="1"/>
      </cdr:nvSpPr>
      <cdr:spPr>
        <a:xfrm xmlns:a="http://schemas.openxmlformats.org/drawingml/2006/main">
          <a:off x="965200" y="273050"/>
          <a:ext cx="42862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0.19269</cdr:x>
      <cdr:y>0.03521</cdr:y>
    </cdr:from>
    <cdr:to>
      <cdr:x>0.3045</cdr:x>
      <cdr:y>0.12877</cdr:y>
    </cdr:to>
    <cdr:sp macro="" textlink="">
      <cdr:nvSpPr>
        <cdr:cNvPr id="3" name="TextBox 2"/>
        <cdr:cNvSpPr txBox="1"/>
      </cdr:nvSpPr>
      <cdr:spPr>
        <a:xfrm xmlns:a="http://schemas.openxmlformats.org/drawingml/2006/main">
          <a:off x="869950" y="111125"/>
          <a:ext cx="504825"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t>3.37%</a:t>
          </a:r>
        </a:p>
      </cdr:txBody>
    </cdr:sp>
  </cdr:relSizeAnchor>
  <cdr:relSizeAnchor xmlns:cdr="http://schemas.openxmlformats.org/drawingml/2006/chartDrawing">
    <cdr:from>
      <cdr:x>0.28694</cdr:x>
      <cdr:y>0.32299</cdr:y>
    </cdr:from>
    <cdr:to>
      <cdr:x>0.39876</cdr:x>
      <cdr:y>0.41655</cdr:y>
    </cdr:to>
    <cdr:sp macro="" textlink="">
      <cdr:nvSpPr>
        <cdr:cNvPr id="8" name="TextBox 1"/>
        <cdr:cNvSpPr txBox="1"/>
      </cdr:nvSpPr>
      <cdr:spPr>
        <a:xfrm xmlns:a="http://schemas.openxmlformats.org/drawingml/2006/main">
          <a:off x="1556023" y="829636"/>
          <a:ext cx="606389" cy="2403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1.78%</a:t>
          </a:r>
        </a:p>
      </cdr:txBody>
    </cdr:sp>
  </cdr:relSizeAnchor>
  <cdr:relSizeAnchor xmlns:cdr="http://schemas.openxmlformats.org/drawingml/2006/chartDrawing">
    <cdr:from>
      <cdr:x>0.40086</cdr:x>
      <cdr:y>0.24823</cdr:y>
    </cdr:from>
    <cdr:to>
      <cdr:x>0.51268</cdr:x>
      <cdr:y>0.34179</cdr:y>
    </cdr:to>
    <cdr:sp macro="" textlink="">
      <cdr:nvSpPr>
        <cdr:cNvPr id="9" name="TextBox 1"/>
        <cdr:cNvSpPr txBox="1"/>
      </cdr:nvSpPr>
      <cdr:spPr>
        <a:xfrm xmlns:a="http://schemas.openxmlformats.org/drawingml/2006/main">
          <a:off x="2173800" y="637605"/>
          <a:ext cx="606388" cy="2403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2.20%</a:t>
          </a:r>
        </a:p>
      </cdr:txBody>
    </cdr:sp>
  </cdr:relSizeAnchor>
  <cdr:relSizeAnchor xmlns:cdr="http://schemas.openxmlformats.org/drawingml/2006/chartDrawing">
    <cdr:from>
      <cdr:x>0.50705</cdr:x>
      <cdr:y>0.18416</cdr:y>
    </cdr:from>
    <cdr:to>
      <cdr:x>0.61886</cdr:x>
      <cdr:y>0.27772</cdr:y>
    </cdr:to>
    <cdr:sp macro="" textlink="">
      <cdr:nvSpPr>
        <cdr:cNvPr id="10" name="TextBox 1"/>
        <cdr:cNvSpPr txBox="1"/>
      </cdr:nvSpPr>
      <cdr:spPr>
        <a:xfrm xmlns:a="http://schemas.openxmlformats.org/drawingml/2006/main">
          <a:off x="2749696" y="473041"/>
          <a:ext cx="606335" cy="2403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2.49%</a:t>
          </a:r>
        </a:p>
      </cdr:txBody>
    </cdr:sp>
  </cdr:relSizeAnchor>
  <cdr:relSizeAnchor xmlns:cdr="http://schemas.openxmlformats.org/drawingml/2006/chartDrawing">
    <cdr:from>
      <cdr:x>0.61079</cdr:x>
      <cdr:y>0.11543</cdr:y>
    </cdr:from>
    <cdr:to>
      <cdr:x>0.72261</cdr:x>
      <cdr:y>0.20899</cdr:y>
    </cdr:to>
    <cdr:sp macro="" textlink="">
      <cdr:nvSpPr>
        <cdr:cNvPr id="11" name="TextBox 1"/>
        <cdr:cNvSpPr txBox="1"/>
      </cdr:nvSpPr>
      <cdr:spPr>
        <a:xfrm xmlns:a="http://schemas.openxmlformats.org/drawingml/2006/main">
          <a:off x="3312241" y="290993"/>
          <a:ext cx="606389" cy="2358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2.77%</a:t>
          </a:r>
        </a:p>
      </cdr:txBody>
    </cdr:sp>
  </cdr:relSizeAnchor>
  <cdr:relSizeAnchor xmlns:cdr="http://schemas.openxmlformats.org/drawingml/2006/chartDrawing">
    <cdr:from>
      <cdr:x>0.72051</cdr:x>
      <cdr:y>0.11023</cdr:y>
    </cdr:from>
    <cdr:to>
      <cdr:x>0.83232</cdr:x>
      <cdr:y>0.20379</cdr:y>
    </cdr:to>
    <cdr:sp macro="" textlink="">
      <cdr:nvSpPr>
        <cdr:cNvPr id="12" name="TextBox 1"/>
        <cdr:cNvSpPr txBox="1"/>
      </cdr:nvSpPr>
      <cdr:spPr>
        <a:xfrm xmlns:a="http://schemas.openxmlformats.org/drawingml/2006/main">
          <a:off x="3907264" y="277876"/>
          <a:ext cx="606334" cy="2358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2.95%</a:t>
          </a:r>
        </a:p>
      </cdr:txBody>
    </cdr:sp>
  </cdr:relSizeAnchor>
  <cdr:relSizeAnchor xmlns:cdr="http://schemas.openxmlformats.org/drawingml/2006/chartDrawing">
    <cdr:from>
      <cdr:x>0.83489</cdr:x>
      <cdr:y>0.31612</cdr:y>
    </cdr:from>
    <cdr:to>
      <cdr:x>0.94414</cdr:x>
      <cdr:y>0.41423</cdr:y>
    </cdr:to>
    <cdr:sp macro="" textlink="">
      <cdr:nvSpPr>
        <cdr:cNvPr id="13" name="TextBox 1"/>
        <cdr:cNvSpPr txBox="1"/>
      </cdr:nvSpPr>
      <cdr:spPr>
        <a:xfrm xmlns:a="http://schemas.openxmlformats.org/drawingml/2006/main">
          <a:off x="4527550" y="796925"/>
          <a:ext cx="592403" cy="2473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t>1.75%</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66675</xdr:colOff>
      <xdr:row>12</xdr:row>
      <xdr:rowOff>22225</xdr:rowOff>
    </xdr:from>
    <xdr:to>
      <xdr:col>8</xdr:col>
      <xdr:colOff>66675</xdr:colOff>
      <xdr:row>28</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47625</xdr:colOff>
      <xdr:row>13</xdr:row>
      <xdr:rowOff>19049</xdr:rowOff>
    </xdr:from>
    <xdr:to>
      <xdr:col>7</xdr:col>
      <xdr:colOff>561975</xdr:colOff>
      <xdr:row>31</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676276</xdr:colOff>
      <xdr:row>41</xdr:row>
      <xdr:rowOff>25400</xdr:rowOff>
    </xdr:from>
    <xdr:to>
      <xdr:col>7</xdr:col>
      <xdr:colOff>619126</xdr:colOff>
      <xdr:row>61</xdr:row>
      <xdr:rowOff>12700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781050</xdr:colOff>
      <xdr:row>46</xdr:row>
      <xdr:rowOff>177800</xdr:rowOff>
    </xdr:from>
    <xdr:to>
      <xdr:col>6</xdr:col>
      <xdr:colOff>822325</xdr:colOff>
      <xdr:row>66</xdr:row>
      <xdr:rowOff>85725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117475</xdr:colOff>
      <xdr:row>2</xdr:row>
      <xdr:rowOff>66674</xdr:rowOff>
    </xdr:from>
    <xdr:to>
      <xdr:col>15</xdr:col>
      <xdr:colOff>333375</xdr:colOff>
      <xdr:row>14</xdr:row>
      <xdr:rowOff>130174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482600</xdr:colOff>
      <xdr:row>1</xdr:row>
      <xdr:rowOff>22225</xdr:rowOff>
    </xdr:from>
    <xdr:to>
      <xdr:col>17</xdr:col>
      <xdr:colOff>177800</xdr:colOff>
      <xdr:row>20</xdr:row>
      <xdr:rowOff>130175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428625</xdr:colOff>
      <xdr:row>1</xdr:row>
      <xdr:rowOff>19050</xdr:rowOff>
    </xdr:from>
    <xdr:to>
      <xdr:col>17</xdr:col>
      <xdr:colOff>123825</xdr:colOff>
      <xdr:row>12</xdr:row>
      <xdr:rowOff>168275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20</xdr:row>
      <xdr:rowOff>0</xdr:rowOff>
    </xdr:from>
    <xdr:to>
      <xdr:col>6</xdr:col>
      <xdr:colOff>485775</xdr:colOff>
      <xdr:row>37</xdr:row>
      <xdr:rowOff>38100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19050</xdr:colOff>
      <xdr:row>13</xdr:row>
      <xdr:rowOff>47624</xdr:rowOff>
    </xdr:from>
    <xdr:to>
      <xdr:col>11</xdr:col>
      <xdr:colOff>228600</xdr:colOff>
      <xdr:row>22</xdr:row>
      <xdr:rowOff>76199</xdr:rowOff>
    </xdr:to>
    <xdr:graphicFrame macro="">
      <xdr:nvGraphicFramePr>
        <xdr:cNvPr id="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209550</xdr:colOff>
      <xdr:row>1</xdr:row>
      <xdr:rowOff>57150</xdr:rowOff>
    </xdr:from>
    <xdr:to>
      <xdr:col>15</xdr:col>
      <xdr:colOff>314325</xdr:colOff>
      <xdr:row>15</xdr:row>
      <xdr:rowOff>66674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26</xdr:row>
      <xdr:rowOff>34925</xdr:rowOff>
    </xdr:from>
    <xdr:to>
      <xdr:col>6</xdr:col>
      <xdr:colOff>361950</xdr:colOff>
      <xdr:row>43</xdr:row>
      <xdr:rowOff>41275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28</xdr:row>
      <xdr:rowOff>82550</xdr:rowOff>
    </xdr:from>
    <xdr:to>
      <xdr:col>6</xdr:col>
      <xdr:colOff>457200</xdr:colOff>
      <xdr:row>45</xdr:row>
      <xdr:rowOff>130175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44450</xdr:rowOff>
    </xdr:from>
    <xdr:to>
      <xdr:col>6</xdr:col>
      <xdr:colOff>0</xdr:colOff>
      <xdr:row>39</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22</xdr:row>
      <xdr:rowOff>25399</xdr:rowOff>
    </xdr:from>
    <xdr:to>
      <xdr:col>7</xdr:col>
      <xdr:colOff>381000</xdr:colOff>
      <xdr:row>38</xdr:row>
      <xdr:rowOff>9525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459581</xdr:colOff>
      <xdr:row>2</xdr:row>
      <xdr:rowOff>33337</xdr:rowOff>
    </xdr:from>
    <xdr:to>
      <xdr:col>15</xdr:col>
      <xdr:colOff>66675</xdr:colOff>
      <xdr:row>37</xdr:row>
      <xdr:rowOff>119062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586628</xdr:colOff>
      <xdr:row>18</xdr:row>
      <xdr:rowOff>34179</xdr:rowOff>
    </xdr:from>
    <xdr:to>
      <xdr:col>6</xdr:col>
      <xdr:colOff>282948</xdr:colOff>
      <xdr:row>35</xdr:row>
      <xdr:rowOff>9526</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20</xdr:row>
      <xdr:rowOff>38100</xdr:rowOff>
    </xdr:from>
    <xdr:to>
      <xdr:col>6</xdr:col>
      <xdr:colOff>193302</xdr:colOff>
      <xdr:row>37</xdr:row>
      <xdr:rowOff>38660</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238"/>
  <sheetViews>
    <sheetView tabSelected="1" workbookViewId="0">
      <selection activeCell="B38" sqref="B38"/>
    </sheetView>
  </sheetViews>
  <sheetFormatPr defaultRowHeight="12.75"/>
  <cols>
    <col min="1" max="1" width="14.7109375" style="1" bestFit="1" customWidth="1"/>
    <col min="2" max="2" width="9.140625" style="1"/>
    <col min="3" max="3" width="9.5703125" style="1" customWidth="1"/>
    <col min="4" max="4" width="10.5703125" style="1" customWidth="1"/>
    <col min="5" max="9" width="9.140625" style="1"/>
    <col min="10" max="10" width="10.42578125" style="1" customWidth="1"/>
    <col min="11" max="11" width="9.140625" style="1"/>
    <col min="12" max="12" width="7.28515625" style="1" customWidth="1"/>
    <col min="13" max="13" width="9.85546875" style="1" customWidth="1"/>
    <col min="14" max="16384" width="9.140625" style="1"/>
  </cols>
  <sheetData>
    <row r="1" spans="1:7" ht="13.5" thickBot="1">
      <c r="A1" s="1" t="s">
        <v>0</v>
      </c>
    </row>
    <row r="2" spans="1:7">
      <c r="A2" s="58"/>
      <c r="B2" s="262" t="s">
        <v>1</v>
      </c>
      <c r="C2" s="62" t="s">
        <v>2</v>
      </c>
      <c r="D2" s="62" t="s">
        <v>3</v>
      </c>
      <c r="E2" s="62" t="s">
        <v>4</v>
      </c>
      <c r="F2" s="62" t="s">
        <v>5</v>
      </c>
      <c r="G2" s="63" t="s">
        <v>20</v>
      </c>
    </row>
    <row r="3" spans="1:7">
      <c r="A3" s="64" t="s">
        <v>21</v>
      </c>
      <c r="B3" s="255">
        <v>43</v>
      </c>
      <c r="C3" s="25">
        <v>62</v>
      </c>
      <c r="D3" s="25">
        <v>83</v>
      </c>
      <c r="E3" s="25">
        <v>99.6</v>
      </c>
      <c r="F3" s="25">
        <v>112.7</v>
      </c>
      <c r="G3" s="285">
        <v>118.1</v>
      </c>
    </row>
    <row r="4" spans="1:7">
      <c r="A4" s="64" t="s">
        <v>22</v>
      </c>
      <c r="B4" s="255">
        <v>7.8</v>
      </c>
      <c r="C4" s="25">
        <v>6.5</v>
      </c>
      <c r="D4" s="25">
        <v>5.9</v>
      </c>
      <c r="E4" s="25">
        <v>5.9</v>
      </c>
      <c r="F4" s="25">
        <v>6</v>
      </c>
      <c r="G4" s="285">
        <v>6.8</v>
      </c>
    </row>
    <row r="5" spans="1:7" ht="13.5" thickBot="1">
      <c r="A5" s="65" t="s">
        <v>23</v>
      </c>
      <c r="B5" s="259">
        <v>11</v>
      </c>
      <c r="C5" s="284">
        <v>8.4</v>
      </c>
      <c r="D5" s="284">
        <v>7.6</v>
      </c>
      <c r="E5" s="284">
        <v>7.9</v>
      </c>
      <c r="F5" s="284">
        <v>7.9</v>
      </c>
      <c r="G5" s="286">
        <v>9.6999999999999993</v>
      </c>
    </row>
    <row r="7" spans="1:7" ht="14.25">
      <c r="A7" s="349" t="s">
        <v>24</v>
      </c>
      <c r="B7" s="349"/>
      <c r="C7" s="349"/>
      <c r="D7" s="349"/>
      <c r="E7" s="349"/>
      <c r="F7" s="349"/>
    </row>
    <row r="22" spans="3:18">
      <c r="C22" s="34"/>
      <c r="D22" s="34"/>
      <c r="E22" s="34"/>
      <c r="F22" s="34"/>
      <c r="G22" s="34"/>
      <c r="H22" s="34"/>
    </row>
    <row r="23" spans="3:18">
      <c r="C23" s="34"/>
      <c r="D23" s="34"/>
      <c r="E23" s="34"/>
      <c r="F23" s="34"/>
      <c r="G23" s="34"/>
      <c r="H23" s="34"/>
    </row>
    <row r="24" spans="3:18">
      <c r="C24" s="34"/>
      <c r="D24" s="34"/>
      <c r="E24" s="34"/>
      <c r="F24" s="34"/>
      <c r="G24" s="34"/>
      <c r="H24" s="34"/>
    </row>
    <row r="25" spans="3:18">
      <c r="C25" s="34"/>
      <c r="D25" s="34"/>
      <c r="E25" s="34"/>
      <c r="F25" s="34"/>
      <c r="G25" s="34"/>
      <c r="H25" s="34"/>
    </row>
    <row r="26" spans="3:18">
      <c r="C26" s="34"/>
      <c r="D26" s="34"/>
      <c r="E26" s="34"/>
      <c r="F26" s="34"/>
      <c r="G26" s="34"/>
      <c r="H26" s="34"/>
    </row>
    <row r="27" spans="3:18">
      <c r="C27" s="34"/>
      <c r="D27" s="34"/>
      <c r="E27" s="34"/>
      <c r="F27" s="34"/>
      <c r="G27" s="34"/>
      <c r="H27" s="34"/>
    </row>
    <row r="28" spans="3:18">
      <c r="C28" s="34"/>
      <c r="D28" s="34"/>
      <c r="E28" s="34"/>
      <c r="F28" s="34"/>
      <c r="G28" s="34"/>
      <c r="H28" s="34"/>
    </row>
    <row r="29" spans="3:18">
      <c r="C29" s="34"/>
      <c r="D29" s="34"/>
      <c r="E29" s="34"/>
      <c r="F29" s="34"/>
      <c r="G29" s="34"/>
      <c r="H29" s="34"/>
    </row>
    <row r="30" spans="3:18">
      <c r="C30" s="34"/>
      <c r="D30" s="34"/>
      <c r="E30" s="34"/>
      <c r="F30" s="34"/>
      <c r="G30" s="34"/>
      <c r="H30" s="34"/>
    </row>
    <row r="31" spans="3:18">
      <c r="C31" s="34"/>
      <c r="D31" s="34"/>
      <c r="E31" s="34"/>
      <c r="F31" s="34"/>
      <c r="G31" s="34"/>
      <c r="H31" s="34"/>
    </row>
    <row r="32" spans="3:18" ht="18">
      <c r="D32" s="34"/>
      <c r="E32" s="34"/>
      <c r="F32" s="34"/>
      <c r="G32" s="34"/>
      <c r="H32" s="34"/>
      <c r="R32" s="2"/>
    </row>
    <row r="34" spans="3:14">
      <c r="L34" s="34"/>
      <c r="M34" s="34"/>
    </row>
    <row r="35" spans="3:14">
      <c r="L35" s="51"/>
      <c r="M35" s="50"/>
    </row>
    <row r="36" spans="3:14">
      <c r="C36" s="48"/>
      <c r="D36" s="56"/>
      <c r="E36" s="34"/>
      <c r="F36" s="56"/>
      <c r="G36" s="34"/>
      <c r="H36" s="56"/>
      <c r="I36" s="34"/>
      <c r="J36" s="34"/>
      <c r="K36" s="34"/>
      <c r="L36" s="51"/>
      <c r="M36" s="50"/>
    </row>
    <row r="37" spans="3:14">
      <c r="C37" s="34"/>
      <c r="D37" s="34"/>
      <c r="E37" s="34"/>
      <c r="F37" s="34"/>
      <c r="G37" s="34"/>
      <c r="H37" s="34"/>
      <c r="I37" s="34"/>
      <c r="J37" s="43"/>
      <c r="K37" s="34"/>
      <c r="L37" s="49"/>
      <c r="M37" s="50"/>
      <c r="N37" s="34"/>
    </row>
    <row r="38" spans="3:14">
      <c r="C38" s="34"/>
      <c r="D38" s="34"/>
      <c r="E38" s="44"/>
      <c r="F38" s="34"/>
      <c r="G38" s="44"/>
      <c r="H38" s="34"/>
      <c r="I38" s="44"/>
      <c r="J38" s="34"/>
      <c r="K38" s="44"/>
      <c r="L38" s="51"/>
      <c r="M38" s="50"/>
      <c r="N38" s="44"/>
    </row>
    <row r="39" spans="3:14">
      <c r="C39" s="34"/>
      <c r="D39" s="34"/>
      <c r="E39" s="44"/>
      <c r="F39" s="34"/>
      <c r="G39" s="44"/>
      <c r="H39" s="34"/>
      <c r="I39" s="44"/>
      <c r="J39" s="46"/>
      <c r="K39" s="44"/>
      <c r="L39" s="52"/>
      <c r="M39" s="53"/>
      <c r="N39" s="44"/>
    </row>
    <row r="40" spans="3:14">
      <c r="C40" s="34"/>
      <c r="D40" s="34"/>
      <c r="E40" s="44"/>
      <c r="F40" s="34"/>
      <c r="G40" s="44"/>
      <c r="H40" s="34"/>
      <c r="I40" s="44"/>
      <c r="J40" s="46"/>
      <c r="K40" s="44"/>
      <c r="L40" s="52"/>
      <c r="M40" s="53"/>
      <c r="N40" s="44"/>
    </row>
    <row r="41" spans="3:14">
      <c r="C41" s="34"/>
      <c r="D41" s="34"/>
      <c r="E41" s="44"/>
      <c r="F41" s="34"/>
      <c r="G41" s="44"/>
      <c r="H41" s="34"/>
      <c r="I41" s="44"/>
      <c r="J41" s="46"/>
      <c r="K41" s="44"/>
      <c r="L41" s="52"/>
      <c r="M41" s="53"/>
      <c r="N41" s="44"/>
    </row>
    <row r="42" spans="3:14">
      <c r="C42" s="34"/>
      <c r="D42" s="34"/>
      <c r="E42" s="44"/>
      <c r="F42" s="34"/>
      <c r="G42" s="44"/>
      <c r="H42" s="34"/>
      <c r="I42" s="44"/>
      <c r="J42" s="46"/>
      <c r="K42" s="44"/>
      <c r="L42" s="52"/>
      <c r="M42" s="54"/>
      <c r="N42" s="44"/>
    </row>
    <row r="43" spans="3:14">
      <c r="C43" s="34"/>
      <c r="D43" s="34"/>
      <c r="E43" s="44"/>
      <c r="F43" s="34"/>
      <c r="G43" s="44"/>
      <c r="H43" s="34"/>
      <c r="I43" s="44"/>
      <c r="J43" s="34"/>
      <c r="K43" s="44"/>
      <c r="L43" s="52"/>
      <c r="M43" s="55"/>
      <c r="N43" s="44"/>
    </row>
    <row r="44" spans="3:14">
      <c r="C44" s="34"/>
      <c r="D44" s="34"/>
      <c r="E44" s="44"/>
      <c r="F44" s="34"/>
      <c r="G44" s="44"/>
      <c r="H44" s="34"/>
      <c r="I44" s="44"/>
      <c r="J44" s="34"/>
      <c r="K44" s="44"/>
      <c r="L44" s="52"/>
      <c r="M44" s="55"/>
      <c r="N44" s="44"/>
    </row>
    <row r="45" spans="3:14">
      <c r="C45" s="34"/>
      <c r="D45" s="34"/>
      <c r="E45" s="44"/>
      <c r="F45" s="34"/>
      <c r="G45" s="44"/>
      <c r="H45" s="34"/>
      <c r="I45" s="44"/>
      <c r="J45" s="34"/>
      <c r="K45" s="44"/>
      <c r="L45" s="52"/>
      <c r="M45" s="55"/>
      <c r="N45" s="44"/>
    </row>
    <row r="46" spans="3:14">
      <c r="C46" s="34"/>
      <c r="D46" s="34"/>
      <c r="E46" s="44"/>
      <c r="F46" s="34"/>
      <c r="G46" s="44"/>
      <c r="H46" s="34"/>
      <c r="I46" s="44"/>
      <c r="J46" s="46"/>
      <c r="K46" s="44"/>
      <c r="L46" s="52"/>
      <c r="M46" s="55"/>
      <c r="N46" s="44"/>
    </row>
    <row r="47" spans="3:14">
      <c r="C47" s="34"/>
      <c r="D47" s="34"/>
      <c r="E47" s="44"/>
      <c r="F47" s="34"/>
      <c r="G47" s="44"/>
      <c r="H47" s="34"/>
      <c r="I47" s="44"/>
      <c r="J47" s="46"/>
      <c r="K47" s="44"/>
      <c r="L47" s="52"/>
      <c r="M47" s="55"/>
      <c r="N47" s="44"/>
    </row>
    <row r="48" spans="3:14">
      <c r="C48" s="34"/>
      <c r="D48" s="34"/>
      <c r="E48" s="34"/>
      <c r="F48" s="34"/>
      <c r="G48" s="34"/>
      <c r="H48" s="34"/>
      <c r="I48" s="44"/>
      <c r="J48" s="46"/>
      <c r="K48" s="44"/>
      <c r="L48" s="52"/>
      <c r="M48" s="34"/>
      <c r="N48" s="44"/>
    </row>
    <row r="49" spans="3:12">
      <c r="C49" s="34"/>
      <c r="D49" s="34"/>
      <c r="E49" s="34"/>
      <c r="F49" s="34"/>
      <c r="G49" s="34"/>
      <c r="H49" s="34"/>
      <c r="I49" s="34"/>
      <c r="J49" s="34"/>
      <c r="K49" s="34"/>
      <c r="L49" s="34"/>
    </row>
    <row r="50" spans="3:12">
      <c r="C50" s="34"/>
      <c r="D50" s="34"/>
      <c r="E50" s="34"/>
      <c r="F50" s="34"/>
      <c r="G50" s="34"/>
      <c r="H50" s="34"/>
      <c r="I50" s="34"/>
      <c r="J50" s="34"/>
      <c r="K50" s="34"/>
      <c r="L50" s="34"/>
    </row>
    <row r="51" spans="3:12">
      <c r="C51" s="34"/>
      <c r="D51" s="34"/>
      <c r="E51" s="34"/>
      <c r="F51" s="34"/>
      <c r="G51" s="34"/>
      <c r="H51" s="34"/>
      <c r="I51" s="34"/>
      <c r="J51" s="34"/>
      <c r="K51" s="34"/>
      <c r="L51" s="34"/>
    </row>
    <row r="52" spans="3:12">
      <c r="C52" s="34"/>
      <c r="D52" s="34"/>
      <c r="E52" s="34"/>
      <c r="F52" s="43"/>
      <c r="G52" s="34"/>
      <c r="H52" s="34"/>
      <c r="I52" s="34"/>
      <c r="J52" s="34"/>
      <c r="K52" s="34"/>
      <c r="L52" s="34"/>
    </row>
    <row r="53" spans="3:12">
      <c r="C53" s="34"/>
      <c r="D53" s="34"/>
      <c r="E53" s="34"/>
      <c r="F53" s="34"/>
      <c r="G53" s="34"/>
      <c r="H53" s="34"/>
      <c r="I53" s="34"/>
      <c r="J53" s="34"/>
      <c r="K53" s="34"/>
      <c r="L53" s="34"/>
    </row>
    <row r="54" spans="3:12">
      <c r="C54" s="34"/>
      <c r="D54" s="34"/>
      <c r="E54" s="34"/>
      <c r="F54" s="34"/>
      <c r="G54" s="34"/>
      <c r="H54" s="34"/>
      <c r="I54" s="34"/>
      <c r="J54" s="34"/>
      <c r="K54" s="34"/>
      <c r="L54" s="34"/>
    </row>
    <row r="55" spans="3:12">
      <c r="C55" s="34"/>
      <c r="D55" s="34"/>
      <c r="E55" s="34"/>
      <c r="F55" s="34"/>
      <c r="G55" s="34"/>
      <c r="H55" s="34"/>
      <c r="I55" s="34"/>
      <c r="J55" s="34"/>
      <c r="K55" s="34"/>
      <c r="L55" s="34"/>
    </row>
    <row r="56" spans="3:12">
      <c r="C56" s="34"/>
      <c r="D56" s="34"/>
      <c r="E56" s="34"/>
      <c r="F56" s="34"/>
      <c r="G56" s="34"/>
      <c r="H56" s="34"/>
      <c r="I56" s="34"/>
      <c r="J56" s="34"/>
      <c r="K56" s="34"/>
      <c r="L56" s="34"/>
    </row>
    <row r="57" spans="3:12">
      <c r="C57" s="34"/>
      <c r="D57" s="34"/>
      <c r="E57" s="34"/>
      <c r="F57" s="34"/>
      <c r="G57" s="34"/>
      <c r="H57" s="34"/>
      <c r="I57" s="34"/>
      <c r="J57" s="34"/>
      <c r="K57" s="34"/>
      <c r="L57" s="34"/>
    </row>
    <row r="58" spans="3:12">
      <c r="C58" s="34"/>
      <c r="D58" s="34"/>
      <c r="E58" s="34"/>
      <c r="F58" s="34"/>
      <c r="G58" s="34"/>
      <c r="H58" s="34"/>
      <c r="I58" s="34"/>
      <c r="J58" s="34"/>
      <c r="K58" s="34"/>
      <c r="L58" s="34"/>
    </row>
    <row r="59" spans="3:12">
      <c r="C59" s="34"/>
      <c r="D59" s="34"/>
      <c r="E59" s="34"/>
      <c r="F59" s="34"/>
      <c r="G59" s="34"/>
      <c r="H59" s="34"/>
      <c r="I59" s="34"/>
      <c r="J59" s="34"/>
      <c r="K59" s="34"/>
      <c r="L59" s="34"/>
    </row>
    <row r="102" spans="7:7" ht="18">
      <c r="G102" s="2"/>
    </row>
    <row r="103" spans="7:7" ht="18">
      <c r="G103" s="2"/>
    </row>
    <row r="141" spans="3:9">
      <c r="D141" s="8"/>
      <c r="E141" s="6"/>
      <c r="G141" s="6"/>
      <c r="I141" s="6"/>
    </row>
    <row r="142" spans="3:9">
      <c r="C142" s="5"/>
      <c r="D142" s="7"/>
    </row>
    <row r="143" spans="3:9">
      <c r="C143" s="5"/>
      <c r="D143" s="9"/>
    </row>
    <row r="144" spans="3:9">
      <c r="C144" s="5"/>
      <c r="D144" s="7"/>
    </row>
    <row r="145" spans="3:4">
      <c r="C145" s="5"/>
      <c r="D145" s="7"/>
    </row>
    <row r="180" spans="4:14">
      <c r="D180" s="34"/>
      <c r="E180" s="34"/>
      <c r="F180" s="34"/>
      <c r="G180" s="34"/>
      <c r="H180" s="34"/>
      <c r="I180" s="34"/>
    </row>
    <row r="181" spans="4:14">
      <c r="D181" s="34"/>
      <c r="E181" s="34"/>
      <c r="F181" s="34"/>
      <c r="G181" s="34"/>
      <c r="H181" s="34"/>
      <c r="I181" s="34"/>
    </row>
    <row r="187" spans="4:14">
      <c r="N187" s="10"/>
    </row>
    <row r="199" spans="3:13" ht="14.25">
      <c r="M199" s="11"/>
    </row>
    <row r="206" spans="3:13">
      <c r="C206" s="34"/>
      <c r="D206" s="34"/>
      <c r="E206" s="34"/>
      <c r="F206" s="34"/>
      <c r="G206" s="43"/>
      <c r="H206" s="34"/>
      <c r="I206" s="34"/>
      <c r="J206" s="34"/>
      <c r="K206" s="44"/>
    </row>
    <row r="207" spans="3:13">
      <c r="C207" s="45"/>
      <c r="D207" s="44"/>
      <c r="E207" s="44"/>
      <c r="F207" s="44"/>
      <c r="G207" s="44"/>
      <c r="H207" s="34"/>
      <c r="I207" s="34"/>
      <c r="J207" s="34"/>
      <c r="K207" s="34"/>
    </row>
    <row r="208" spans="3:13">
      <c r="C208" s="45"/>
      <c r="D208" s="44"/>
      <c r="E208" s="44"/>
      <c r="F208" s="44"/>
      <c r="G208" s="44"/>
      <c r="H208" s="34"/>
      <c r="I208" s="34"/>
      <c r="J208" s="34"/>
      <c r="K208" s="34"/>
    </row>
    <row r="209" spans="3:17">
      <c r="C209" s="45"/>
      <c r="D209" s="44"/>
      <c r="E209" s="44"/>
      <c r="F209" s="44"/>
      <c r="G209" s="44"/>
      <c r="H209" s="34"/>
      <c r="I209" s="34"/>
      <c r="J209" s="34"/>
      <c r="K209" s="34"/>
    </row>
    <row r="210" spans="3:17">
      <c r="C210" s="45"/>
      <c r="D210" s="44"/>
      <c r="E210" s="44"/>
      <c r="F210" s="44"/>
      <c r="G210" s="44"/>
      <c r="H210" s="34"/>
      <c r="I210" s="34"/>
      <c r="J210" s="34"/>
      <c r="K210" s="34"/>
    </row>
    <row r="211" spans="3:17">
      <c r="C211" s="45"/>
      <c r="D211" s="44"/>
      <c r="E211" s="44"/>
      <c r="F211" s="44"/>
      <c r="G211" s="44"/>
      <c r="H211" s="34"/>
      <c r="I211" s="34"/>
      <c r="J211" s="34"/>
      <c r="K211" s="34"/>
    </row>
    <row r="212" spans="3:17">
      <c r="C212" s="45"/>
      <c r="D212" s="44"/>
      <c r="E212" s="44"/>
      <c r="F212" s="44"/>
      <c r="G212" s="44"/>
      <c r="H212" s="34"/>
      <c r="I212" s="34"/>
      <c r="J212" s="34"/>
      <c r="K212" s="34"/>
    </row>
    <row r="213" spans="3:17">
      <c r="C213" s="45"/>
      <c r="D213" s="44"/>
      <c r="E213" s="44"/>
      <c r="F213" s="44"/>
      <c r="G213" s="44"/>
      <c r="H213" s="34"/>
      <c r="I213" s="34"/>
      <c r="J213" s="34"/>
      <c r="K213" s="34"/>
    </row>
    <row r="214" spans="3:17">
      <c r="C214" s="45"/>
      <c r="D214" s="44"/>
      <c r="E214" s="44"/>
      <c r="F214" s="44"/>
      <c r="G214" s="44"/>
      <c r="H214" s="34"/>
      <c r="I214" s="34"/>
      <c r="J214" s="34"/>
      <c r="K214" s="34"/>
    </row>
    <row r="215" spans="3:17">
      <c r="C215" s="45"/>
      <c r="D215" s="44"/>
      <c r="E215" s="44"/>
      <c r="F215" s="44"/>
      <c r="G215" s="44"/>
      <c r="H215" s="34"/>
      <c r="I215" s="34"/>
      <c r="J215" s="34"/>
      <c r="K215" s="34"/>
    </row>
    <row r="216" spans="3:17">
      <c r="C216" s="45"/>
      <c r="D216" s="34"/>
      <c r="E216" s="34"/>
      <c r="F216" s="44"/>
      <c r="G216" s="44"/>
      <c r="H216" s="34"/>
      <c r="I216" s="34"/>
      <c r="J216" s="46"/>
      <c r="K216" s="34"/>
    </row>
    <row r="217" spans="3:17" ht="14.25">
      <c r="C217" s="34"/>
      <c r="D217" s="47"/>
      <c r="E217" s="34"/>
      <c r="F217" s="34"/>
      <c r="G217" s="34"/>
      <c r="H217" s="34"/>
      <c r="I217" s="34"/>
      <c r="J217" s="34"/>
      <c r="K217" s="34"/>
    </row>
    <row r="218" spans="3:17">
      <c r="C218" s="34"/>
      <c r="D218" s="34"/>
      <c r="E218" s="34"/>
      <c r="F218" s="34"/>
      <c r="G218" s="34"/>
      <c r="H218" s="34"/>
      <c r="I218" s="34"/>
      <c r="J218" s="34"/>
      <c r="K218" s="34"/>
    </row>
    <row r="219" spans="3:17">
      <c r="L219" s="34"/>
      <c r="M219" s="34"/>
      <c r="N219" s="45"/>
      <c r="O219" s="34"/>
      <c r="P219" s="34"/>
      <c r="Q219" s="34"/>
    </row>
    <row r="220" spans="3:17">
      <c r="L220" s="34"/>
      <c r="M220" s="45"/>
      <c r="N220" s="34"/>
      <c r="O220" s="34"/>
      <c r="P220" s="34"/>
      <c r="Q220" s="34"/>
    </row>
    <row r="221" spans="3:17">
      <c r="L221" s="34"/>
      <c r="M221" s="45"/>
      <c r="N221" s="34"/>
      <c r="O221" s="34"/>
      <c r="P221" s="34"/>
      <c r="Q221" s="34"/>
    </row>
    <row r="222" spans="3:17">
      <c r="L222" s="34"/>
      <c r="M222" s="45"/>
      <c r="N222" s="34"/>
      <c r="O222" s="34"/>
      <c r="P222" s="34"/>
      <c r="Q222" s="34"/>
    </row>
    <row r="223" spans="3:17">
      <c r="L223" s="34"/>
      <c r="M223" s="45"/>
      <c r="N223" s="34"/>
      <c r="O223" s="34"/>
      <c r="P223" s="34"/>
      <c r="Q223" s="34"/>
    </row>
    <row r="224" spans="3:17">
      <c r="L224" s="34"/>
      <c r="M224" s="45"/>
      <c r="N224" s="34"/>
      <c r="O224" s="34"/>
      <c r="P224" s="34"/>
      <c r="Q224" s="34"/>
    </row>
    <row r="225" spans="10:17">
      <c r="L225" s="34"/>
      <c r="M225" s="45"/>
      <c r="N225" s="34"/>
      <c r="O225" s="34"/>
      <c r="P225" s="34"/>
      <c r="Q225" s="34"/>
    </row>
    <row r="226" spans="10:17">
      <c r="L226" s="34"/>
      <c r="M226" s="45"/>
      <c r="N226" s="34"/>
      <c r="O226" s="34"/>
      <c r="P226" s="34"/>
      <c r="Q226" s="34"/>
    </row>
    <row r="227" spans="10:17">
      <c r="L227" s="34"/>
      <c r="M227" s="45"/>
      <c r="N227" s="34"/>
      <c r="O227" s="34"/>
      <c r="P227" s="34"/>
      <c r="Q227" s="34"/>
    </row>
    <row r="228" spans="10:17">
      <c r="L228" s="34"/>
      <c r="M228" s="45"/>
      <c r="N228" s="34"/>
      <c r="O228" s="34"/>
      <c r="P228" s="34"/>
      <c r="Q228" s="34"/>
    </row>
    <row r="229" spans="10:17">
      <c r="L229" s="34"/>
      <c r="M229" s="45"/>
      <c r="N229" s="34"/>
      <c r="O229" s="34"/>
      <c r="P229" s="34"/>
      <c r="Q229" s="34"/>
    </row>
    <row r="230" spans="10:17">
      <c r="L230" s="34"/>
      <c r="M230" s="34"/>
      <c r="N230" s="34"/>
      <c r="O230" s="34"/>
      <c r="P230" s="34"/>
      <c r="Q230" s="34"/>
    </row>
    <row r="231" spans="10:17">
      <c r="L231" s="48"/>
      <c r="M231" s="34"/>
      <c r="N231" s="34"/>
      <c r="O231" s="34"/>
      <c r="P231" s="34"/>
      <c r="Q231" s="34"/>
    </row>
    <row r="232" spans="10:17">
      <c r="L232" s="34"/>
      <c r="M232" s="34"/>
      <c r="N232" s="34"/>
      <c r="O232" s="34"/>
      <c r="P232" s="34"/>
      <c r="Q232" s="34"/>
    </row>
    <row r="238" spans="10:17">
      <c r="J238" s="8"/>
    </row>
  </sheetData>
  <mergeCells count="1">
    <mergeCell ref="A7:F7"/>
  </mergeCells>
  <pageMargins left="0.75" right="0.75" top="1" bottom="1" header="0.5" footer="0.5"/>
  <pageSetup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28"/>
  <sheetViews>
    <sheetView topLeftCell="F1" zoomScaleNormal="100" workbookViewId="0">
      <selection activeCell="I21" sqref="I21"/>
    </sheetView>
  </sheetViews>
  <sheetFormatPr defaultRowHeight="12.75"/>
  <cols>
    <col min="1" max="1" width="34.42578125" style="1" customWidth="1"/>
    <col min="2" max="6" width="9.140625" style="1"/>
    <col min="7" max="7" width="10" style="1" bestFit="1" customWidth="1"/>
    <col min="8" max="9" width="9.140625" style="1"/>
    <col min="10" max="10" width="11.140625" style="1" customWidth="1"/>
    <col min="11" max="11" width="11.42578125" style="1" customWidth="1"/>
    <col min="12" max="12" width="9.140625" style="1"/>
    <col min="13" max="13" width="12.42578125" style="1" customWidth="1"/>
    <col min="14" max="18" width="9.140625" style="1"/>
    <col min="19" max="19" width="10.5703125" style="1" customWidth="1"/>
    <col min="20" max="22" width="9.140625" style="1"/>
    <col min="23" max="23" width="9.5703125" style="1" customWidth="1"/>
    <col min="24" max="16384" width="9.140625" style="1"/>
  </cols>
  <sheetData>
    <row r="1" spans="1:25" ht="15" customHeight="1">
      <c r="A1" s="378"/>
      <c r="B1" s="360" t="s">
        <v>71</v>
      </c>
      <c r="C1" s="360"/>
      <c r="D1" s="360" t="s">
        <v>68</v>
      </c>
      <c r="E1" s="360"/>
      <c r="F1" s="360" t="s">
        <v>72</v>
      </c>
      <c r="G1" s="360"/>
      <c r="H1" s="360" t="s">
        <v>73</v>
      </c>
      <c r="I1" s="365"/>
      <c r="K1" s="8"/>
    </row>
    <row r="2" spans="1:25" ht="14.25">
      <c r="A2" s="379"/>
      <c r="B2" s="245">
        <v>2000</v>
      </c>
      <c r="C2" s="245">
        <v>2010</v>
      </c>
      <c r="D2" s="245">
        <v>2000</v>
      </c>
      <c r="E2" s="245">
        <v>2010</v>
      </c>
      <c r="F2" s="245">
        <v>2000</v>
      </c>
      <c r="G2" s="245">
        <v>2010</v>
      </c>
      <c r="H2" s="245">
        <v>2000</v>
      </c>
      <c r="I2" s="314">
        <v>2010</v>
      </c>
      <c r="K2" s="11" t="s">
        <v>300</v>
      </c>
      <c r="L2" s="8"/>
    </row>
    <row r="3" spans="1:25">
      <c r="A3" s="221" t="s">
        <v>40</v>
      </c>
      <c r="B3" s="25">
        <v>1</v>
      </c>
      <c r="C3" s="25">
        <v>1</v>
      </c>
      <c r="D3" s="25">
        <v>1</v>
      </c>
      <c r="E3" s="25">
        <v>1</v>
      </c>
      <c r="F3" s="25">
        <v>1</v>
      </c>
      <c r="G3" s="25">
        <v>1</v>
      </c>
      <c r="H3" s="25">
        <v>1</v>
      </c>
      <c r="I3" s="285">
        <v>1</v>
      </c>
      <c r="Y3" s="19"/>
    </row>
    <row r="4" spans="1:25">
      <c r="A4" s="221" t="s">
        <v>41</v>
      </c>
      <c r="B4" s="25">
        <v>0.790868583643628</v>
      </c>
      <c r="C4" s="25">
        <v>0.76283231942429464</v>
      </c>
      <c r="D4" s="25">
        <v>0.89937497273075961</v>
      </c>
      <c r="E4" s="25">
        <v>0.89047209079391698</v>
      </c>
      <c r="F4" s="25">
        <v>0.91877251101052071</v>
      </c>
      <c r="G4" s="25">
        <v>0.90313124797998112</v>
      </c>
      <c r="H4" s="25">
        <v>0.86898521497853409</v>
      </c>
      <c r="I4" s="285">
        <v>0.85221067181979004</v>
      </c>
    </row>
    <row r="5" spans="1:25">
      <c r="A5" s="221" t="s">
        <v>27</v>
      </c>
      <c r="B5" s="25">
        <v>0.69267753069337157</v>
      </c>
      <c r="C5" s="25">
        <v>0.68399315417879814</v>
      </c>
      <c r="D5" s="25">
        <v>0.79581284477273895</v>
      </c>
      <c r="E5" s="25">
        <v>0.80375230705730616</v>
      </c>
      <c r="F5" s="25">
        <v>0.78369900053425301</v>
      </c>
      <c r="G5" s="25">
        <v>0.80011878264084024</v>
      </c>
      <c r="H5" s="25">
        <v>0.72764674670500962</v>
      </c>
      <c r="I5" s="285">
        <v>0.74056418074742836</v>
      </c>
    </row>
    <row r="6" spans="1:25">
      <c r="A6" s="221" t="s">
        <v>28</v>
      </c>
      <c r="B6" s="25">
        <v>9.8191052950256485E-2</v>
      </c>
      <c r="C6" s="25">
        <v>7.8839165245496542E-2</v>
      </c>
      <c r="D6" s="25">
        <v>0.10356212795802067</v>
      </c>
      <c r="E6" s="25">
        <v>8.6719783736610823E-2</v>
      </c>
      <c r="F6" s="25">
        <v>0.1350735104762677</v>
      </c>
      <c r="G6" s="25">
        <v>0.10301246533914094</v>
      </c>
      <c r="H6" s="25">
        <v>0.14133846827352456</v>
      </c>
      <c r="I6" s="285">
        <v>0.11164649107236173</v>
      </c>
    </row>
    <row r="7" spans="1:25">
      <c r="A7" s="221" t="s">
        <v>77</v>
      </c>
      <c r="B7" s="25">
        <v>0.12388100310851731</v>
      </c>
      <c r="C7" s="25">
        <v>0.13625299738472216</v>
      </c>
      <c r="D7" s="25">
        <v>2.9390738421724745E-2</v>
      </c>
      <c r="E7" s="25">
        <v>2.8684322120384596E-2</v>
      </c>
      <c r="F7" s="25">
        <v>2.1525070054015799E-2</v>
      </c>
      <c r="G7" s="25">
        <v>2.2434312053220093E-2</v>
      </c>
      <c r="H7" s="25">
        <v>4.1526788978286704E-2</v>
      </c>
      <c r="I7" s="285">
        <v>4.1884749440519183E-2</v>
      </c>
    </row>
    <row r="8" spans="1:25">
      <c r="A8" s="221" t="s">
        <v>46</v>
      </c>
      <c r="B8" s="25">
        <v>4.2061752833622137E-2</v>
      </c>
      <c r="C8" s="25">
        <v>4.729838317062144E-2</v>
      </c>
      <c r="D8" s="25">
        <v>1.8591956436940817E-2</v>
      </c>
      <c r="E8" s="25">
        <v>1.8648043547697196E-2</v>
      </c>
      <c r="F8" s="25">
        <v>1.4749802767444855E-2</v>
      </c>
      <c r="G8" s="25">
        <v>1.5726853826757953E-2</v>
      </c>
      <c r="H8" s="25">
        <v>3.3547155318969818E-2</v>
      </c>
      <c r="I8" s="285">
        <v>3.3447586055786911E-2</v>
      </c>
    </row>
    <row r="9" spans="1:25">
      <c r="A9" s="221" t="s">
        <v>61</v>
      </c>
      <c r="B9" s="25">
        <v>1.176406915294325E-3</v>
      </c>
      <c r="C9" s="25">
        <v>1.270821180269179E-3</v>
      </c>
      <c r="D9" s="25">
        <v>2.2632655493278579E-4</v>
      </c>
      <c r="E9" s="25">
        <v>2.9130532327857221E-4</v>
      </c>
      <c r="F9" s="25">
        <v>2.0030041950599737E-4</v>
      </c>
      <c r="G9" s="25">
        <v>2.3776640365945464E-4</v>
      </c>
      <c r="H9" s="25">
        <v>9.9485557145595005E-4</v>
      </c>
      <c r="I9" s="285">
        <v>1.1163136910701157E-3</v>
      </c>
    </row>
    <row r="10" spans="1:25">
      <c r="A10" s="221" t="s">
        <v>48</v>
      </c>
      <c r="B10" s="25">
        <v>5.7992561436344695E-2</v>
      </c>
      <c r="C10" s="25">
        <v>6.8645758537060148E-2</v>
      </c>
      <c r="D10" s="25">
        <v>4.7439686952376672E-3</v>
      </c>
      <c r="E10" s="25">
        <v>5.0408014797771392E-3</v>
      </c>
      <c r="F10" s="25">
        <v>4.6243609060532785E-3</v>
      </c>
      <c r="G10" s="25">
        <v>5.3903304977145506E-3</v>
      </c>
      <c r="H10" s="25">
        <v>4.0737016868265738E-3</v>
      </c>
      <c r="I10" s="285">
        <v>4.8105077368951581E-3</v>
      </c>
    </row>
    <row r="11" spans="1:25">
      <c r="A11" s="221" t="s">
        <v>49</v>
      </c>
      <c r="B11" s="25">
        <v>1.8048930133243619E-2</v>
      </c>
      <c r="C11" s="25">
        <v>1.8116215657827762E-2</v>
      </c>
      <c r="D11" s="25">
        <v>4.6442690964455238E-3</v>
      </c>
      <c r="E11" s="25">
        <v>4.66006348306508E-3</v>
      </c>
      <c r="F11" s="25">
        <v>6.2937904291168604E-4</v>
      </c>
      <c r="G11" s="25">
        <v>1.0325401283600695E-3</v>
      </c>
      <c r="H11" s="25">
        <v>1.6328495730401141E-3</v>
      </c>
      <c r="I11" s="285">
        <v>2.1328032691009247E-3</v>
      </c>
    </row>
    <row r="12" spans="1:25">
      <c r="A12" s="221" t="s">
        <v>50</v>
      </c>
      <c r="B12" s="25">
        <v>8.5584758753947114E-4</v>
      </c>
      <c r="C12" s="25">
        <v>9.2181883894363172E-4</v>
      </c>
      <c r="D12" s="25">
        <v>6.9027808438714696E-5</v>
      </c>
      <c r="E12" s="25">
        <v>4.4108286566607688E-5</v>
      </c>
      <c r="F12" s="25">
        <v>8.9968457018953528E-5</v>
      </c>
      <c r="G12" s="25">
        <v>4.6821196728067198E-5</v>
      </c>
      <c r="H12" s="25">
        <v>6.0476699821530129E-4</v>
      </c>
      <c r="I12" s="285">
        <v>3.7753868766607839E-4</v>
      </c>
    </row>
    <row r="13" spans="1:25">
      <c r="A13" s="221" t="s">
        <v>32</v>
      </c>
      <c r="B13" s="25">
        <v>2.7958533302804654E-3</v>
      </c>
      <c r="C13" s="25">
        <v>4.4825307471377052E-3</v>
      </c>
      <c r="D13" s="25">
        <v>2.737864292631021E-3</v>
      </c>
      <c r="E13" s="25">
        <v>4.6412303621987117E-3</v>
      </c>
      <c r="F13" s="25">
        <v>2.5142037673730046E-3</v>
      </c>
      <c r="G13" s="25">
        <v>3.0904805548231363E-3</v>
      </c>
      <c r="H13" s="25">
        <v>7.9237341124728019E-3</v>
      </c>
      <c r="I13" s="285">
        <v>1.028341498131193E-2</v>
      </c>
    </row>
    <row r="14" spans="1:25">
      <c r="A14" s="221" t="s">
        <v>109</v>
      </c>
      <c r="B14" s="25">
        <v>4.5865878975435773E-2</v>
      </c>
      <c r="C14" s="25">
        <v>4.5257297084136915E-2</v>
      </c>
      <c r="D14" s="25">
        <v>2.8295312686204142E-2</v>
      </c>
      <c r="E14" s="25">
        <v>2.6517691531360171E-2</v>
      </c>
      <c r="F14" s="25">
        <v>2.0133904720847463E-2</v>
      </c>
      <c r="G14" s="25">
        <v>1.8570296254686394E-2</v>
      </c>
      <c r="H14" s="25">
        <v>3.0672468705582205E-2</v>
      </c>
      <c r="I14" s="285">
        <v>2.9195123504345107E-2</v>
      </c>
    </row>
    <row r="15" spans="1:25">
      <c r="A15" s="221" t="s">
        <v>69</v>
      </c>
      <c r="B15" s="25">
        <v>9.6974514756181206E-3</v>
      </c>
      <c r="C15" s="25">
        <v>1.125066926169541E-2</v>
      </c>
      <c r="D15" s="25">
        <v>7.0384269995109449E-3</v>
      </c>
      <c r="E15" s="25">
        <v>8.5758078472125757E-3</v>
      </c>
      <c r="F15" s="25">
        <v>1.0740593127556998E-2</v>
      </c>
      <c r="G15" s="25">
        <v>1.2934053913159955E-2</v>
      </c>
      <c r="H15" s="25">
        <v>1.092795273364598E-2</v>
      </c>
      <c r="I15" s="285">
        <v>1.2939840227822299E-2</v>
      </c>
    </row>
    <row r="16" spans="1:25" ht="13.5" thickBot="1">
      <c r="A16" s="32" t="s">
        <v>35</v>
      </c>
      <c r="B16" s="284">
        <v>3.0636733668993367E-2</v>
      </c>
      <c r="C16" s="284">
        <v>3.9924186098013154E-2</v>
      </c>
      <c r="D16" s="284">
        <v>3.4277874698898744E-2</v>
      </c>
      <c r="E16" s="284">
        <v>4.1108857344926995E-2</v>
      </c>
      <c r="F16" s="284">
        <v>2.7544975780767034E-2</v>
      </c>
      <c r="G16" s="284">
        <v>3.9839609244129298E-2</v>
      </c>
      <c r="H16" s="284">
        <v>4.0637300321257147E-2</v>
      </c>
      <c r="I16" s="286">
        <v>5.3486200026211406E-2</v>
      </c>
    </row>
    <row r="19" spans="2:24">
      <c r="B19" s="8"/>
    </row>
    <row r="28" spans="2:24">
      <c r="X28" s="10"/>
    </row>
  </sheetData>
  <mergeCells count="5">
    <mergeCell ref="A1:A2"/>
    <mergeCell ref="B1:C1"/>
    <mergeCell ref="D1:E1"/>
    <mergeCell ref="F1:G1"/>
    <mergeCell ref="H1:I1"/>
  </mergeCells>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9"/>
  <sheetViews>
    <sheetView workbookViewId="0">
      <selection sqref="A1:D1"/>
    </sheetView>
  </sheetViews>
  <sheetFormatPr defaultRowHeight="15"/>
  <cols>
    <col min="1" max="1" width="25.140625" bestFit="1" customWidth="1"/>
    <col min="4" max="4" width="9.85546875" bestFit="1" customWidth="1"/>
  </cols>
  <sheetData>
    <row r="1" spans="1:4" ht="15.75" thickBot="1">
      <c r="A1" s="380" t="s">
        <v>257</v>
      </c>
      <c r="B1" s="380"/>
      <c r="C1" s="380"/>
      <c r="D1" s="380"/>
    </row>
    <row r="2" spans="1:4">
      <c r="A2" s="104" t="s">
        <v>258</v>
      </c>
      <c r="B2" s="105" t="s">
        <v>259</v>
      </c>
      <c r="C2" s="105" t="s">
        <v>260</v>
      </c>
      <c r="D2" s="106" t="s">
        <v>261</v>
      </c>
    </row>
    <row r="3" spans="1:4">
      <c r="A3" s="107" t="s">
        <v>41</v>
      </c>
      <c r="B3" s="103">
        <v>0.86070000000000002</v>
      </c>
      <c r="C3" s="103">
        <v>0.86470000000000002</v>
      </c>
      <c r="D3" s="108">
        <v>100.5</v>
      </c>
    </row>
    <row r="4" spans="1:4">
      <c r="A4" s="107" t="s">
        <v>42</v>
      </c>
      <c r="B4" s="103">
        <v>0.76190000000000002</v>
      </c>
      <c r="C4" s="103">
        <v>0.77</v>
      </c>
      <c r="D4" s="108">
        <v>101.1</v>
      </c>
    </row>
    <row r="5" spans="1:4">
      <c r="A5" s="107" t="s">
        <v>55</v>
      </c>
      <c r="B5" s="103">
        <v>9.8799999999999999E-2</v>
      </c>
      <c r="C5" s="103">
        <v>9.4700000000000006E-2</v>
      </c>
      <c r="D5" s="108">
        <v>95.9</v>
      </c>
    </row>
    <row r="6" spans="1:4">
      <c r="A6" s="107" t="s">
        <v>262</v>
      </c>
      <c r="B6" s="103">
        <v>7.51E-2</v>
      </c>
      <c r="C6" s="103">
        <v>7.5200000000000003E-2</v>
      </c>
      <c r="D6" s="108">
        <v>100.2</v>
      </c>
    </row>
    <row r="7" spans="1:4">
      <c r="A7" s="107" t="s">
        <v>263</v>
      </c>
      <c r="B7" s="103">
        <v>1.32E-2</v>
      </c>
      <c r="C7" s="103">
        <v>1.21E-2</v>
      </c>
      <c r="D7" s="108">
        <v>91.9</v>
      </c>
    </row>
    <row r="8" spans="1:4">
      <c r="A8" s="107" t="s">
        <v>264</v>
      </c>
      <c r="B8" s="103">
        <v>1.0500000000000001E-2</v>
      </c>
      <c r="C8" s="103">
        <v>7.4000000000000003E-3</v>
      </c>
      <c r="D8" s="108">
        <v>70.3</v>
      </c>
    </row>
    <row r="9" spans="1:4">
      <c r="A9" s="107" t="s">
        <v>77</v>
      </c>
      <c r="B9" s="103">
        <v>4.6300000000000001E-2</v>
      </c>
      <c r="C9" s="103">
        <v>5.2900000000000003E-2</v>
      </c>
      <c r="D9" s="108">
        <v>114.4</v>
      </c>
    </row>
    <row r="10" spans="1:4">
      <c r="A10" s="107" t="s">
        <v>46</v>
      </c>
      <c r="B10" s="103">
        <v>2.3400000000000001E-2</v>
      </c>
      <c r="C10" s="103">
        <v>2.9499999999999998E-2</v>
      </c>
      <c r="D10" s="108">
        <v>126.4</v>
      </c>
    </row>
    <row r="11" spans="1:4">
      <c r="A11" s="107" t="s">
        <v>265</v>
      </c>
      <c r="B11" s="103">
        <v>5.9999999999999995E-4</v>
      </c>
      <c r="C11" s="103">
        <v>6.9999999999999999E-4</v>
      </c>
      <c r="D11" s="108">
        <v>120.1</v>
      </c>
    </row>
    <row r="12" spans="1:4">
      <c r="A12" s="107" t="s">
        <v>48</v>
      </c>
      <c r="B12" s="103">
        <v>1.6199999999999999E-2</v>
      </c>
      <c r="C12" s="103">
        <v>1.78E-2</v>
      </c>
      <c r="D12" s="108">
        <v>109.6</v>
      </c>
    </row>
    <row r="13" spans="1:4">
      <c r="A13" s="107" t="s">
        <v>49</v>
      </c>
      <c r="B13" s="103">
        <v>5.7999999999999996E-3</v>
      </c>
      <c r="C13" s="103">
        <v>4.7000000000000002E-3</v>
      </c>
      <c r="D13" s="108">
        <v>80.8</v>
      </c>
    </row>
    <row r="14" spans="1:4">
      <c r="A14" s="107" t="s">
        <v>50</v>
      </c>
      <c r="B14" s="103">
        <v>2.9999999999999997E-4</v>
      </c>
      <c r="C14" s="103">
        <v>2.0000000000000001E-4</v>
      </c>
      <c r="D14" s="108">
        <v>72.8</v>
      </c>
    </row>
    <row r="15" spans="1:4">
      <c r="A15" s="107" t="s">
        <v>32</v>
      </c>
      <c r="B15" s="103">
        <v>7.4999999999999997E-3</v>
      </c>
      <c r="C15" s="103">
        <v>3.0000000000000001E-3</v>
      </c>
      <c r="D15" s="108">
        <v>39.700000000000003</v>
      </c>
    </row>
    <row r="16" spans="1:4">
      <c r="A16" s="107" t="s">
        <v>52</v>
      </c>
      <c r="B16" s="103">
        <v>2.8500000000000001E-2</v>
      </c>
      <c r="C16" s="103">
        <v>2.6800000000000001E-2</v>
      </c>
      <c r="D16" s="108">
        <v>94.1</v>
      </c>
    </row>
    <row r="17" spans="1:4">
      <c r="A17" s="107" t="s">
        <v>266</v>
      </c>
      <c r="B17" s="103">
        <v>1.44E-2</v>
      </c>
      <c r="C17" s="103">
        <v>8.6E-3</v>
      </c>
      <c r="D17" s="108">
        <v>59.4</v>
      </c>
    </row>
    <row r="18" spans="1:4" ht="15.75" thickBot="1">
      <c r="A18" s="109" t="s">
        <v>54</v>
      </c>
      <c r="B18" s="110">
        <v>4.2599999999999999E-2</v>
      </c>
      <c r="C18" s="110">
        <v>4.3999999999999997E-2</v>
      </c>
      <c r="D18" s="111">
        <v>103.1</v>
      </c>
    </row>
    <row r="19" spans="1:4">
      <c r="A19" s="381"/>
      <c r="B19" s="381"/>
      <c r="C19" s="381"/>
      <c r="D19" s="381"/>
    </row>
  </sheetData>
  <mergeCells count="2">
    <mergeCell ref="A1:D1"/>
    <mergeCell ref="A19:D1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21"/>
  <sheetViews>
    <sheetView zoomScaleNormal="100" workbookViewId="0">
      <selection activeCell="K25" sqref="K25"/>
    </sheetView>
  </sheetViews>
  <sheetFormatPr defaultRowHeight="12.75"/>
  <cols>
    <col min="1" max="1" width="20.5703125" style="1" customWidth="1"/>
    <col min="2" max="2" width="11.85546875" style="1" customWidth="1"/>
    <col min="3" max="6" width="10.140625" style="1" bestFit="1" customWidth="1"/>
    <col min="7" max="7" width="9.28515625" style="1" bestFit="1" customWidth="1"/>
    <col min="8" max="8" width="8.85546875" style="1" customWidth="1"/>
    <col min="9" max="9" width="11.140625" style="1" customWidth="1"/>
    <col min="10" max="10" width="9.140625" style="1"/>
    <col min="11" max="11" width="19.140625" style="1" customWidth="1"/>
    <col min="12" max="12" width="13.5703125" style="1" customWidth="1"/>
    <col min="13" max="13" width="11.85546875" style="1" customWidth="1"/>
    <col min="14" max="14" width="10.7109375" style="1" customWidth="1"/>
    <col min="15" max="15" width="10.5703125" style="1" bestFit="1" customWidth="1"/>
    <col min="16" max="16384" width="9.140625" style="1"/>
  </cols>
  <sheetData>
    <row r="1" spans="1:9" s="34" customFormat="1" ht="15" customHeight="1">
      <c r="A1" s="146" t="s">
        <v>79</v>
      </c>
      <c r="B1" s="147" t="s">
        <v>80</v>
      </c>
      <c r="C1" s="147" t="s">
        <v>81</v>
      </c>
      <c r="D1" s="147" t="s">
        <v>82</v>
      </c>
      <c r="E1" s="147" t="s">
        <v>83</v>
      </c>
      <c r="F1" s="147" t="s">
        <v>84</v>
      </c>
      <c r="G1" s="147" t="s">
        <v>85</v>
      </c>
      <c r="H1" s="148" t="s">
        <v>86</v>
      </c>
      <c r="I1" s="115"/>
    </row>
    <row r="2" spans="1:9" s="112" customFormat="1" ht="15" customHeight="1">
      <c r="A2" s="138" t="s">
        <v>87</v>
      </c>
      <c r="B2" s="137">
        <v>14588375</v>
      </c>
      <c r="C2" s="137">
        <v>25297037</v>
      </c>
      <c r="D2" s="137">
        <v>26711275</v>
      </c>
      <c r="E2" s="137">
        <v>28513720</v>
      </c>
      <c r="F2" s="137">
        <v>18376510</v>
      </c>
      <c r="G2" s="137">
        <v>4040639</v>
      </c>
      <c r="H2" s="139">
        <v>762054</v>
      </c>
      <c r="I2" s="116"/>
    </row>
    <row r="3" spans="1:9" s="112" customFormat="1" ht="15" customHeight="1">
      <c r="A3" s="140" t="s">
        <v>42</v>
      </c>
      <c r="B3" s="137">
        <v>12345180</v>
      </c>
      <c r="C3" s="137">
        <v>22104146</v>
      </c>
      <c r="D3" s="137">
        <v>23726243</v>
      </c>
      <c r="E3" s="137">
        <v>25649237</v>
      </c>
      <c r="F3" s="137">
        <v>16798255</v>
      </c>
      <c r="G3" s="137">
        <v>3720085</v>
      </c>
      <c r="H3" s="139">
        <v>690981</v>
      </c>
      <c r="I3" s="81"/>
    </row>
    <row r="4" spans="1:9" s="34" customFormat="1" ht="15" customHeight="1">
      <c r="A4" s="141" t="s">
        <v>88</v>
      </c>
      <c r="B4" s="137">
        <v>2243195</v>
      </c>
      <c r="C4" s="137">
        <v>3192891</v>
      </c>
      <c r="D4" s="137">
        <v>2985032</v>
      </c>
      <c r="E4" s="137">
        <v>2864483</v>
      </c>
      <c r="F4" s="137">
        <v>1578255</v>
      </c>
      <c r="G4" s="137">
        <v>320554</v>
      </c>
      <c r="H4" s="139">
        <v>71073</v>
      </c>
      <c r="I4" s="54"/>
    </row>
    <row r="5" spans="1:9" s="34" customFormat="1" ht="15" customHeight="1">
      <c r="A5" s="141" t="s">
        <v>89</v>
      </c>
      <c r="B5" s="137">
        <v>1008909</v>
      </c>
      <c r="C5" s="137">
        <v>1836820</v>
      </c>
      <c r="D5" s="137">
        <v>1450589</v>
      </c>
      <c r="E5" s="137">
        <v>1368762</v>
      </c>
      <c r="F5" s="137">
        <v>866791</v>
      </c>
      <c r="G5" s="137">
        <v>175046</v>
      </c>
      <c r="H5" s="139">
        <v>32329</v>
      </c>
      <c r="I5" s="81"/>
    </row>
    <row r="6" spans="1:9" s="34" customFormat="1" ht="15" customHeight="1">
      <c r="A6" s="142" t="s">
        <v>90</v>
      </c>
      <c r="B6" s="137">
        <v>674566</v>
      </c>
      <c r="C6" s="137">
        <v>910202</v>
      </c>
      <c r="D6" s="137">
        <v>721913</v>
      </c>
      <c r="E6" s="137">
        <v>695608</v>
      </c>
      <c r="F6" s="137">
        <v>470287</v>
      </c>
      <c r="G6" s="137">
        <v>101069</v>
      </c>
      <c r="H6" s="139">
        <v>19673</v>
      </c>
      <c r="I6" s="136"/>
    </row>
    <row r="7" spans="1:9" s="34" customFormat="1" ht="15" customHeight="1">
      <c r="A7" s="142" t="s">
        <v>91</v>
      </c>
      <c r="B7" s="137">
        <v>13406</v>
      </c>
      <c r="C7" s="137">
        <v>23390</v>
      </c>
      <c r="D7" s="137">
        <v>17800</v>
      </c>
      <c r="E7" s="137">
        <v>18658</v>
      </c>
      <c r="F7" s="137">
        <v>11570</v>
      </c>
      <c r="G7" s="137">
        <v>1922</v>
      </c>
      <c r="H7" s="139">
        <v>742</v>
      </c>
      <c r="I7" s="136"/>
    </row>
    <row r="8" spans="1:9" s="34" customFormat="1" ht="15" customHeight="1">
      <c r="A8" s="142" t="s">
        <v>92</v>
      </c>
      <c r="B8" s="137">
        <v>271587</v>
      </c>
      <c r="C8" s="137">
        <v>758249</v>
      </c>
      <c r="D8" s="137">
        <v>513981</v>
      </c>
      <c r="E8" s="137">
        <v>443637</v>
      </c>
      <c r="F8" s="137">
        <v>259188</v>
      </c>
      <c r="G8" s="137">
        <v>49561</v>
      </c>
      <c r="H8" s="139">
        <v>7331</v>
      </c>
      <c r="I8" s="136"/>
    </row>
    <row r="9" spans="1:9" s="34" customFormat="1" ht="15" customHeight="1">
      <c r="A9" s="142" t="s">
        <v>49</v>
      </c>
      <c r="B9" s="137">
        <v>45871</v>
      </c>
      <c r="C9" s="137">
        <v>139742</v>
      </c>
      <c r="D9" s="137">
        <v>184467</v>
      </c>
      <c r="E9" s="137">
        <v>199692</v>
      </c>
      <c r="F9" s="137">
        <v>118889</v>
      </c>
      <c r="G9" s="137">
        <v>22149</v>
      </c>
      <c r="H9" s="139">
        <v>4394</v>
      </c>
      <c r="I9" s="136"/>
    </row>
    <row r="10" spans="1:9" s="34" customFormat="1" ht="15" customHeight="1">
      <c r="A10" s="142" t="s">
        <v>50</v>
      </c>
      <c r="B10" s="137">
        <v>3479</v>
      </c>
      <c r="C10" s="137">
        <v>5237</v>
      </c>
      <c r="D10" s="137">
        <v>12428</v>
      </c>
      <c r="E10" s="137">
        <v>11167</v>
      </c>
      <c r="F10" s="137">
        <v>6857</v>
      </c>
      <c r="G10" s="137">
        <v>345</v>
      </c>
      <c r="H10" s="139">
        <v>189</v>
      </c>
      <c r="I10" s="136"/>
    </row>
    <row r="11" spans="1:9" s="34" customFormat="1" ht="15" customHeight="1">
      <c r="A11" s="140" t="s">
        <v>51</v>
      </c>
      <c r="B11" s="137">
        <v>18703</v>
      </c>
      <c r="C11" s="137">
        <v>35469</v>
      </c>
      <c r="D11" s="137">
        <v>30930</v>
      </c>
      <c r="E11" s="137">
        <v>32972</v>
      </c>
      <c r="F11" s="137">
        <v>19893</v>
      </c>
      <c r="G11" s="137">
        <v>5399</v>
      </c>
      <c r="H11" s="139">
        <v>1116</v>
      </c>
      <c r="I11" s="81"/>
    </row>
    <row r="12" spans="1:9" s="34" customFormat="1" ht="15" customHeight="1">
      <c r="A12" s="140" t="s">
        <v>31</v>
      </c>
      <c r="B12" s="137">
        <v>26287</v>
      </c>
      <c r="C12" s="137">
        <v>58411</v>
      </c>
      <c r="D12" s="137">
        <v>56041</v>
      </c>
      <c r="E12" s="137">
        <v>78429</v>
      </c>
      <c r="F12" s="137">
        <v>42410</v>
      </c>
      <c r="G12" s="137">
        <v>5827</v>
      </c>
      <c r="H12" s="139">
        <v>519</v>
      </c>
      <c r="I12" s="81"/>
    </row>
    <row r="13" spans="1:9" s="34" customFormat="1" ht="15" customHeight="1">
      <c r="A13" s="140" t="s">
        <v>32</v>
      </c>
      <c r="B13" s="137">
        <v>167089</v>
      </c>
      <c r="C13" s="137">
        <v>209603</v>
      </c>
      <c r="D13" s="137">
        <v>142335</v>
      </c>
      <c r="E13" s="137">
        <v>126117</v>
      </c>
      <c r="F13" s="137">
        <v>66404</v>
      </c>
      <c r="G13" s="137">
        <v>11993</v>
      </c>
      <c r="H13" s="139">
        <v>2656</v>
      </c>
      <c r="I13" s="81"/>
    </row>
    <row r="14" spans="1:9" s="34" customFormat="1" ht="15" customHeight="1">
      <c r="A14" s="141" t="s">
        <v>303</v>
      </c>
      <c r="B14" s="137">
        <v>1166750</v>
      </c>
      <c r="C14" s="137">
        <v>792305</v>
      </c>
      <c r="D14" s="137">
        <v>581605</v>
      </c>
      <c r="E14" s="137">
        <v>634642</v>
      </c>
      <c r="F14" s="137">
        <v>445151</v>
      </c>
      <c r="G14" s="137">
        <v>130895</v>
      </c>
      <c r="H14" s="139">
        <v>38163</v>
      </c>
      <c r="I14" s="21"/>
    </row>
    <row r="15" spans="1:9" s="48" customFormat="1" ht="15" customHeight="1">
      <c r="A15" s="140" t="s">
        <v>302</v>
      </c>
      <c r="B15" s="137">
        <v>473760</v>
      </c>
      <c r="C15" s="137">
        <v>833337</v>
      </c>
      <c r="D15" s="137">
        <v>1316590</v>
      </c>
      <c r="E15" s="137">
        <v>1539176</v>
      </c>
      <c r="F15" s="137">
        <v>1202968</v>
      </c>
      <c r="G15" s="137">
        <v>428752</v>
      </c>
      <c r="H15" s="139">
        <v>109498</v>
      </c>
      <c r="I15" s="81"/>
    </row>
    <row r="16" spans="1:9" s="34" customFormat="1" ht="15" customHeight="1" thickBot="1">
      <c r="A16" s="143" t="s">
        <v>95</v>
      </c>
      <c r="B16" s="144">
        <v>220042</v>
      </c>
      <c r="C16" s="144">
        <v>256168</v>
      </c>
      <c r="D16" s="144">
        <v>242665</v>
      </c>
      <c r="E16" s="144">
        <v>250849</v>
      </c>
      <c r="F16" s="144">
        <v>146845</v>
      </c>
      <c r="G16" s="144">
        <v>40020</v>
      </c>
      <c r="H16" s="145">
        <v>8432</v>
      </c>
      <c r="I16" s="81"/>
    </row>
    <row r="17" spans="1:9" s="34" customFormat="1">
      <c r="A17" s="81"/>
      <c r="B17" s="81"/>
      <c r="C17" s="81"/>
      <c r="D17" s="81"/>
      <c r="E17" s="81"/>
      <c r="F17" s="81"/>
      <c r="G17" s="81"/>
      <c r="H17" s="81"/>
      <c r="I17" s="81"/>
    </row>
    <row r="18" spans="1:9" s="34" customFormat="1" ht="14.25">
      <c r="A18" s="81"/>
      <c r="B18" s="47" t="s">
        <v>301</v>
      </c>
      <c r="C18" s="81"/>
      <c r="D18" s="81"/>
      <c r="E18" s="81"/>
      <c r="F18" s="81"/>
      <c r="G18" s="81"/>
      <c r="H18" s="81"/>
      <c r="I18" s="81"/>
    </row>
    <row r="19" spans="1:9" s="34" customFormat="1">
      <c r="A19" s="81"/>
      <c r="B19" s="113"/>
      <c r="C19" s="113"/>
      <c r="D19" s="113"/>
      <c r="E19" s="113"/>
      <c r="F19" s="113"/>
      <c r="G19" s="113"/>
      <c r="H19" s="114"/>
      <c r="I19" s="115"/>
    </row>
    <row r="20" spans="1:9">
      <c r="A20" s="116"/>
      <c r="B20" s="15"/>
      <c r="C20" s="15"/>
      <c r="D20" s="15"/>
      <c r="E20" s="15"/>
      <c r="F20" s="15"/>
      <c r="G20" s="15"/>
      <c r="H20" s="15"/>
      <c r="I20" s="15"/>
    </row>
    <row r="21" spans="1:9">
      <c r="A21" s="81"/>
      <c r="B21" s="15"/>
      <c r="C21" s="15"/>
      <c r="D21" s="15"/>
      <c r="E21" s="15"/>
      <c r="F21" s="15"/>
      <c r="G21" s="15"/>
      <c r="H21" s="15"/>
      <c r="I21" s="15"/>
    </row>
    <row r="22" spans="1:9">
      <c r="A22" s="21"/>
      <c r="B22" s="15"/>
      <c r="C22" s="15"/>
      <c r="D22" s="15"/>
      <c r="E22" s="15"/>
      <c r="F22" s="15"/>
      <c r="G22" s="15"/>
      <c r="H22" s="15"/>
      <c r="I22" s="15"/>
    </row>
    <row r="23" spans="1:9">
      <c r="A23" s="21"/>
      <c r="B23" s="15"/>
      <c r="C23" s="15"/>
      <c r="D23" s="15"/>
      <c r="E23" s="15"/>
      <c r="F23" s="15"/>
      <c r="G23" s="15"/>
      <c r="H23" s="15"/>
      <c r="I23" s="15"/>
    </row>
    <row r="24" spans="1:9">
      <c r="A24" s="117"/>
      <c r="B24" s="15"/>
      <c r="C24" s="15"/>
      <c r="D24" s="15"/>
      <c r="E24" s="15"/>
      <c r="F24" s="15"/>
      <c r="G24" s="15"/>
      <c r="H24" s="15"/>
      <c r="I24" s="15"/>
    </row>
    <row r="25" spans="1:9">
      <c r="A25" s="117"/>
      <c r="B25" s="15"/>
      <c r="C25" s="15"/>
      <c r="D25" s="15"/>
      <c r="E25" s="15"/>
      <c r="F25" s="15"/>
      <c r="G25" s="15"/>
      <c r="H25" s="15"/>
      <c r="I25" s="15"/>
    </row>
    <row r="26" spans="1:9">
      <c r="A26" s="117"/>
      <c r="B26" s="15"/>
      <c r="C26" s="15"/>
      <c r="D26" s="15"/>
      <c r="E26" s="15"/>
      <c r="F26" s="15"/>
      <c r="G26" s="15"/>
      <c r="H26" s="15"/>
      <c r="I26" s="15"/>
    </row>
    <row r="27" spans="1:9">
      <c r="A27" s="117"/>
      <c r="B27" s="15"/>
      <c r="C27" s="15"/>
      <c r="D27" s="15"/>
      <c r="E27" s="15"/>
      <c r="F27" s="15"/>
      <c r="G27" s="15"/>
      <c r="H27" s="15"/>
      <c r="I27" s="15"/>
    </row>
    <row r="28" spans="1:9">
      <c r="A28" s="117"/>
      <c r="B28" s="15"/>
      <c r="C28" s="15"/>
      <c r="D28" s="15"/>
      <c r="E28" s="15"/>
      <c r="F28" s="15"/>
      <c r="G28" s="15"/>
      <c r="H28" s="15"/>
      <c r="I28" s="15"/>
    </row>
    <row r="29" spans="1:9">
      <c r="A29" s="81"/>
      <c r="B29" s="15"/>
      <c r="C29" s="15"/>
      <c r="D29" s="15"/>
      <c r="E29" s="15"/>
      <c r="F29" s="15"/>
      <c r="G29" s="15"/>
      <c r="H29" s="15"/>
      <c r="I29" s="15"/>
    </row>
    <row r="30" spans="1:9">
      <c r="A30" s="81"/>
      <c r="B30" s="15"/>
      <c r="C30" s="15"/>
      <c r="D30" s="15"/>
      <c r="E30" s="15"/>
      <c r="F30" s="15"/>
      <c r="G30" s="15"/>
      <c r="H30" s="15"/>
      <c r="I30" s="15"/>
    </row>
    <row r="31" spans="1:9">
      <c r="A31" s="81"/>
      <c r="B31" s="15"/>
      <c r="C31" s="15"/>
      <c r="D31" s="15"/>
      <c r="E31" s="15"/>
      <c r="F31" s="15"/>
      <c r="G31" s="15"/>
      <c r="H31" s="15"/>
      <c r="I31" s="15"/>
    </row>
    <row r="32" spans="1:9">
      <c r="A32" s="21"/>
      <c r="B32" s="15"/>
      <c r="C32" s="15"/>
      <c r="D32" s="15"/>
      <c r="E32" s="15"/>
      <c r="F32" s="15"/>
      <c r="G32" s="15"/>
      <c r="H32" s="15"/>
      <c r="I32" s="15"/>
    </row>
    <row r="33" spans="1:9">
      <c r="A33" s="81"/>
      <c r="B33" s="15"/>
      <c r="C33" s="15"/>
      <c r="D33" s="15"/>
      <c r="E33" s="15"/>
      <c r="F33" s="15"/>
      <c r="G33" s="15"/>
      <c r="H33" s="15"/>
      <c r="I33" s="15"/>
    </row>
    <row r="34" spans="1:9">
      <c r="A34" s="81"/>
      <c r="B34" s="15"/>
      <c r="C34" s="15"/>
      <c r="D34" s="15"/>
      <c r="E34" s="15"/>
      <c r="F34" s="15"/>
      <c r="G34" s="15"/>
      <c r="H34" s="15"/>
      <c r="I34" s="15"/>
    </row>
    <row r="35" spans="1:9">
      <c r="A35" s="81"/>
      <c r="B35" s="15"/>
      <c r="C35" s="15"/>
      <c r="D35" s="15"/>
      <c r="E35" s="15"/>
      <c r="F35" s="15"/>
      <c r="G35" s="15"/>
      <c r="H35" s="15"/>
      <c r="I35" s="15"/>
    </row>
    <row r="36" spans="1:9">
      <c r="A36" s="81"/>
      <c r="B36" s="81"/>
      <c r="C36" s="81"/>
      <c r="D36" s="81"/>
      <c r="E36" s="81"/>
      <c r="F36" s="81"/>
      <c r="G36" s="81"/>
      <c r="H36" s="81"/>
      <c r="I36" s="81"/>
    </row>
    <row r="37" spans="1:9">
      <c r="A37" s="81"/>
      <c r="B37" s="81"/>
      <c r="C37" s="81"/>
      <c r="D37" s="81"/>
      <c r="E37" s="81"/>
      <c r="F37" s="81"/>
      <c r="G37" s="81"/>
      <c r="H37" s="81"/>
      <c r="I37" s="81"/>
    </row>
    <row r="38" spans="1:9">
      <c r="A38" s="81"/>
      <c r="B38" s="81"/>
      <c r="C38" s="81"/>
      <c r="D38" s="81"/>
      <c r="E38" s="81"/>
      <c r="F38" s="81"/>
      <c r="G38" s="81"/>
      <c r="H38" s="81"/>
      <c r="I38" s="81"/>
    </row>
    <row r="39" spans="1:9">
      <c r="A39" s="81"/>
      <c r="B39" s="81"/>
      <c r="C39" s="81"/>
      <c r="D39" s="81"/>
      <c r="E39" s="81"/>
      <c r="F39" s="81"/>
      <c r="G39" s="81"/>
      <c r="H39" s="81"/>
      <c r="I39" s="81"/>
    </row>
    <row r="40" spans="1:9">
      <c r="A40" s="81"/>
      <c r="B40" s="81"/>
      <c r="C40" s="81"/>
      <c r="D40" s="81"/>
      <c r="E40" s="81"/>
      <c r="F40" s="81"/>
      <c r="G40" s="81"/>
      <c r="H40" s="81"/>
      <c r="I40" s="81"/>
    </row>
    <row r="41" spans="1:9">
      <c r="A41" s="21"/>
      <c r="B41" s="81"/>
      <c r="C41" s="81"/>
      <c r="D41" s="81"/>
      <c r="E41" s="81"/>
      <c r="F41" s="81"/>
      <c r="G41" s="81"/>
      <c r="H41" s="81"/>
      <c r="I41" s="81"/>
    </row>
    <row r="42" spans="1:9">
      <c r="A42" s="81"/>
      <c r="B42" s="81"/>
      <c r="C42" s="81"/>
      <c r="D42" s="81"/>
      <c r="E42" s="81"/>
      <c r="F42" s="81"/>
      <c r="G42" s="81"/>
      <c r="H42" s="81"/>
      <c r="I42" s="81"/>
    </row>
    <row r="43" spans="1:9">
      <c r="A43" s="118"/>
      <c r="B43" s="113"/>
      <c r="C43" s="113"/>
      <c r="D43" s="113"/>
      <c r="E43" s="113"/>
      <c r="F43" s="113"/>
      <c r="G43" s="113"/>
      <c r="H43" s="114"/>
      <c r="I43" s="115"/>
    </row>
    <row r="44" spans="1:9">
      <c r="A44" s="116"/>
      <c r="B44" s="119"/>
      <c r="C44" s="119"/>
      <c r="D44" s="119"/>
      <c r="E44" s="120"/>
      <c r="F44" s="119"/>
      <c r="G44" s="119"/>
      <c r="H44" s="119"/>
      <c r="I44" s="119"/>
    </row>
    <row r="45" spans="1:9">
      <c r="A45" s="81"/>
      <c r="B45" s="119"/>
      <c r="C45" s="119"/>
      <c r="D45" s="119"/>
      <c r="E45" s="119"/>
      <c r="F45" s="120"/>
      <c r="G45" s="119"/>
      <c r="H45" s="119"/>
      <c r="I45" s="119"/>
    </row>
    <row r="46" spans="1:9">
      <c r="A46" s="21"/>
      <c r="B46" s="120"/>
      <c r="C46" s="119"/>
      <c r="D46" s="119"/>
      <c r="E46" s="119"/>
      <c r="F46" s="119"/>
      <c r="G46" s="119"/>
      <c r="H46" s="119"/>
      <c r="I46" s="119"/>
    </row>
    <row r="47" spans="1:9">
      <c r="A47" s="21"/>
      <c r="B47" s="119"/>
      <c r="C47" s="120"/>
      <c r="D47" s="119"/>
      <c r="E47" s="119"/>
      <c r="F47" s="119"/>
      <c r="G47" s="119"/>
      <c r="H47" s="119"/>
      <c r="I47" s="119"/>
    </row>
    <row r="48" spans="1:9">
      <c r="A48" s="117"/>
      <c r="B48" s="119"/>
      <c r="C48" s="119"/>
      <c r="D48" s="119"/>
      <c r="E48" s="119"/>
      <c r="F48" s="119"/>
      <c r="G48" s="119"/>
      <c r="H48" s="119"/>
      <c r="I48" s="119"/>
    </row>
    <row r="49" spans="1:9">
      <c r="A49" s="117"/>
      <c r="B49" s="119"/>
      <c r="C49" s="119"/>
      <c r="D49" s="119"/>
      <c r="E49" s="119"/>
      <c r="F49" s="119"/>
      <c r="G49" s="119"/>
      <c r="H49" s="119"/>
      <c r="I49" s="119"/>
    </row>
    <row r="50" spans="1:9">
      <c r="A50" s="117"/>
      <c r="B50" s="119"/>
      <c r="C50" s="119"/>
      <c r="D50" s="119"/>
      <c r="E50" s="119"/>
      <c r="F50" s="119"/>
      <c r="G50" s="119"/>
      <c r="H50" s="119"/>
      <c r="I50" s="119"/>
    </row>
    <row r="51" spans="1:9">
      <c r="A51" s="117"/>
      <c r="B51" s="119"/>
      <c r="C51" s="119"/>
      <c r="D51" s="119"/>
      <c r="E51" s="119"/>
      <c r="F51" s="119"/>
      <c r="G51" s="119"/>
      <c r="H51" s="119"/>
      <c r="I51" s="119"/>
    </row>
    <row r="52" spans="1:9">
      <c r="A52" s="117"/>
      <c r="B52" s="119"/>
      <c r="C52" s="119"/>
      <c r="D52" s="119"/>
      <c r="E52" s="119"/>
      <c r="F52" s="119"/>
      <c r="G52" s="119"/>
      <c r="H52" s="119"/>
      <c r="I52" s="119"/>
    </row>
    <row r="53" spans="1:9">
      <c r="A53" s="81"/>
      <c r="B53" s="119"/>
      <c r="C53" s="120"/>
      <c r="D53" s="119"/>
      <c r="E53" s="119"/>
      <c r="F53" s="119"/>
      <c r="G53" s="119"/>
      <c r="H53" s="120"/>
      <c r="I53" s="119"/>
    </row>
    <row r="54" spans="1:9">
      <c r="A54" s="81"/>
      <c r="B54" s="119"/>
      <c r="C54" s="120"/>
      <c r="D54" s="119"/>
      <c r="E54" s="119"/>
      <c r="F54" s="119"/>
      <c r="G54" s="119"/>
      <c r="H54" s="119"/>
      <c r="I54" s="119"/>
    </row>
    <row r="55" spans="1:9">
      <c r="A55" s="81"/>
      <c r="B55" s="120"/>
      <c r="C55" s="119"/>
      <c r="D55" s="119"/>
      <c r="E55" s="119"/>
      <c r="F55" s="119"/>
      <c r="G55" s="119"/>
      <c r="H55" s="119"/>
      <c r="I55" s="119"/>
    </row>
    <row r="56" spans="1:9">
      <c r="A56" s="21"/>
      <c r="B56" s="120"/>
      <c r="C56" s="119"/>
      <c r="D56" s="119"/>
      <c r="E56" s="119"/>
      <c r="F56" s="119"/>
      <c r="G56" s="119"/>
      <c r="H56" s="120"/>
      <c r="I56" s="119"/>
    </row>
    <row r="57" spans="1:9">
      <c r="A57" s="81"/>
      <c r="B57" s="119"/>
      <c r="C57" s="119"/>
      <c r="D57" s="119"/>
      <c r="E57" s="119"/>
      <c r="F57" s="119"/>
      <c r="G57" s="119"/>
      <c r="H57" s="120"/>
      <c r="I57" s="119"/>
    </row>
    <row r="58" spans="1:9">
      <c r="A58" s="81"/>
      <c r="B58" s="119"/>
      <c r="C58" s="119"/>
      <c r="D58" s="119"/>
      <c r="E58" s="119"/>
      <c r="F58" s="119"/>
      <c r="G58" s="119"/>
      <c r="H58" s="119"/>
      <c r="I58" s="119"/>
    </row>
    <row r="59" spans="1:9">
      <c r="A59" s="81"/>
      <c r="B59" s="119"/>
      <c r="C59" s="119"/>
      <c r="D59" s="119"/>
      <c r="E59" s="119"/>
      <c r="F59" s="119"/>
      <c r="G59" s="119"/>
      <c r="H59" s="119"/>
      <c r="I59" s="119"/>
    </row>
    <row r="60" spans="1:9">
      <c r="A60" s="81"/>
      <c r="B60" s="81"/>
      <c r="C60" s="81"/>
      <c r="D60" s="81"/>
      <c r="E60" s="81"/>
      <c r="F60" s="81"/>
      <c r="G60" s="81"/>
      <c r="H60" s="81"/>
      <c r="I60" s="81"/>
    </row>
    <row r="61" spans="1:9">
      <c r="A61" s="81"/>
      <c r="B61" s="81"/>
      <c r="C61" s="81"/>
      <c r="D61" s="81"/>
      <c r="E61" s="81"/>
      <c r="F61" s="81"/>
      <c r="G61" s="81"/>
      <c r="H61" s="81"/>
      <c r="I61" s="81"/>
    </row>
    <row r="62" spans="1:9">
      <c r="A62" s="81"/>
      <c r="B62" s="81"/>
      <c r="C62" s="81"/>
      <c r="D62" s="81"/>
      <c r="E62" s="81"/>
      <c r="F62" s="81"/>
      <c r="G62" s="81"/>
      <c r="H62" s="81"/>
      <c r="I62" s="81"/>
    </row>
    <row r="75" spans="11:11">
      <c r="K75" s="8"/>
    </row>
    <row r="155" spans="1:15">
      <c r="A155" s="21"/>
      <c r="B155" s="81"/>
      <c r="C155" s="81"/>
      <c r="D155" s="81"/>
      <c r="E155" s="81"/>
      <c r="F155" s="81"/>
      <c r="G155" s="81"/>
      <c r="H155" s="81"/>
      <c r="I155" s="81"/>
      <c r="J155" s="81"/>
      <c r="K155" s="81"/>
      <c r="L155" s="81"/>
      <c r="M155" s="81"/>
      <c r="N155" s="81"/>
      <c r="O155" s="81"/>
    </row>
    <row r="156" spans="1:15">
      <c r="A156" s="81"/>
      <c r="B156" s="81"/>
      <c r="C156" s="81"/>
      <c r="D156" s="81"/>
      <c r="E156" s="81"/>
      <c r="F156" s="81"/>
      <c r="G156" s="81"/>
      <c r="H156" s="81"/>
      <c r="I156" s="81"/>
      <c r="J156" s="81"/>
      <c r="K156" s="81"/>
      <c r="L156" s="81"/>
      <c r="M156" s="81"/>
      <c r="N156" s="81"/>
      <c r="O156" s="81"/>
    </row>
    <row r="157" spans="1:15" ht="15">
      <c r="A157" s="24"/>
      <c r="B157" s="24"/>
      <c r="C157" s="24"/>
      <c r="D157" s="24"/>
      <c r="E157" s="24"/>
      <c r="F157" s="81"/>
      <c r="G157" s="23"/>
      <c r="H157" s="23"/>
      <c r="I157" s="81"/>
      <c r="J157" s="24"/>
      <c r="K157" s="24"/>
      <c r="L157" s="81"/>
      <c r="M157" s="81"/>
      <c r="N157" s="81"/>
      <c r="O157" s="81"/>
    </row>
    <row r="158" spans="1:15" ht="15">
      <c r="A158" s="24"/>
      <c r="B158" s="24"/>
      <c r="C158" s="24"/>
      <c r="D158" s="24"/>
      <c r="E158" s="24"/>
      <c r="F158" s="81"/>
      <c r="G158" s="15"/>
      <c r="H158" s="15"/>
      <c r="I158" s="81"/>
      <c r="J158" s="15"/>
      <c r="K158" s="15"/>
      <c r="L158" s="81"/>
      <c r="M158" s="81"/>
      <c r="N158" s="81"/>
      <c r="O158" s="81"/>
    </row>
    <row r="159" spans="1:15" ht="15">
      <c r="A159" s="24"/>
      <c r="B159" s="24"/>
      <c r="C159" s="24"/>
      <c r="D159" s="24"/>
      <c r="E159" s="24"/>
      <c r="F159" s="81"/>
      <c r="G159" s="15"/>
      <c r="H159" s="15"/>
      <c r="I159" s="81"/>
      <c r="J159" s="15"/>
      <c r="K159" s="15"/>
      <c r="L159" s="81"/>
      <c r="M159" s="81"/>
      <c r="N159" s="81"/>
      <c r="O159" s="81"/>
    </row>
    <row r="160" spans="1:15" ht="15">
      <c r="A160" s="24"/>
      <c r="B160" s="24"/>
      <c r="C160" s="24"/>
      <c r="D160" s="24"/>
      <c r="E160" s="24"/>
      <c r="F160" s="81"/>
      <c r="G160" s="15"/>
      <c r="H160" s="15"/>
      <c r="I160" s="81"/>
      <c r="J160" s="15"/>
      <c r="K160" s="15"/>
      <c r="L160" s="81"/>
      <c r="M160" s="81"/>
      <c r="N160" s="81"/>
      <c r="O160" s="81"/>
    </row>
    <row r="161" spans="1:15" ht="15">
      <c r="A161" s="24"/>
      <c r="B161" s="81"/>
      <c r="C161" s="81"/>
      <c r="D161" s="81"/>
      <c r="E161" s="81"/>
      <c r="F161" s="81"/>
      <c r="G161" s="15"/>
      <c r="H161" s="15"/>
      <c r="I161" s="81"/>
      <c r="J161" s="15"/>
      <c r="K161" s="15"/>
      <c r="L161" s="81"/>
      <c r="M161" s="81"/>
      <c r="N161" s="81"/>
      <c r="O161" s="81"/>
    </row>
    <row r="162" spans="1:15">
      <c r="A162" s="81"/>
      <c r="B162" s="81"/>
      <c r="C162" s="81"/>
      <c r="D162" s="81"/>
      <c r="E162" s="81"/>
      <c r="F162" s="81"/>
      <c r="G162" s="81"/>
      <c r="H162" s="81"/>
      <c r="I162" s="81"/>
      <c r="J162" s="81"/>
      <c r="K162" s="81"/>
      <c r="L162" s="81"/>
      <c r="M162" s="81"/>
      <c r="N162" s="81"/>
      <c r="O162" s="81"/>
    </row>
    <row r="163" spans="1:15" ht="15">
      <c r="A163" s="24"/>
      <c r="B163" s="81"/>
      <c r="C163" s="81"/>
      <c r="D163" s="81"/>
      <c r="E163" s="81"/>
      <c r="F163" s="81"/>
      <c r="G163" s="81"/>
      <c r="H163" s="81"/>
      <c r="I163" s="81"/>
      <c r="J163" s="81"/>
      <c r="K163" s="81"/>
      <c r="L163" s="81"/>
      <c r="M163" s="81"/>
      <c r="N163" s="81"/>
      <c r="O163" s="81"/>
    </row>
    <row r="164" spans="1:15" ht="15">
      <c r="A164" s="24"/>
      <c r="B164" s="81"/>
      <c r="C164" s="81"/>
      <c r="D164" s="81"/>
      <c r="E164" s="81"/>
      <c r="F164" s="81"/>
      <c r="G164" s="81"/>
      <c r="H164" s="81"/>
      <c r="I164" s="81"/>
      <c r="J164" s="81"/>
      <c r="K164" s="81"/>
      <c r="L164" s="81"/>
      <c r="M164" s="81"/>
      <c r="N164" s="81"/>
      <c r="O164" s="81"/>
    </row>
    <row r="165" spans="1:15" ht="15">
      <c r="A165" s="24"/>
      <c r="B165" s="81"/>
      <c r="C165" s="81"/>
      <c r="D165" s="81"/>
      <c r="E165" s="81"/>
      <c r="F165" s="81"/>
      <c r="G165" s="81"/>
      <c r="H165" s="81"/>
      <c r="I165" s="81"/>
      <c r="J165" s="81"/>
      <c r="K165" s="81"/>
      <c r="L165" s="81"/>
      <c r="M165" s="81"/>
      <c r="N165" s="81"/>
      <c r="O165" s="81"/>
    </row>
    <row r="166" spans="1:15" ht="15">
      <c r="A166" s="24"/>
      <c r="B166" s="81"/>
      <c r="C166" s="81"/>
      <c r="D166" s="81"/>
      <c r="E166" s="81"/>
      <c r="F166" s="81"/>
      <c r="G166" s="81"/>
      <c r="H166" s="81"/>
      <c r="I166" s="81"/>
      <c r="J166" s="81"/>
      <c r="K166" s="81"/>
      <c r="L166" s="81"/>
      <c r="M166" s="81"/>
      <c r="N166" s="81"/>
      <c r="O166" s="81"/>
    </row>
    <row r="167" spans="1:15" ht="15">
      <c r="A167" s="24"/>
      <c r="B167" s="81"/>
      <c r="C167" s="81"/>
      <c r="D167" s="81"/>
      <c r="E167" s="81"/>
      <c r="F167" s="81"/>
      <c r="G167" s="81"/>
      <c r="H167" s="81"/>
      <c r="I167" s="81"/>
      <c r="J167" s="81"/>
      <c r="K167" s="81"/>
      <c r="L167" s="81"/>
      <c r="M167" s="81"/>
      <c r="N167" s="81"/>
      <c r="O167" s="81"/>
    </row>
    <row r="168" spans="1:15" ht="15">
      <c r="A168" s="24"/>
      <c r="B168" s="81"/>
      <c r="C168" s="81"/>
      <c r="D168" s="81"/>
      <c r="E168" s="81"/>
      <c r="F168" s="81"/>
      <c r="G168" s="81"/>
      <c r="H168" s="81"/>
      <c r="I168" s="81"/>
      <c r="J168" s="81"/>
      <c r="K168" s="81"/>
      <c r="L168" s="81"/>
      <c r="M168" s="81"/>
      <c r="N168" s="81"/>
      <c r="O168" s="81"/>
    </row>
    <row r="169" spans="1:15">
      <c r="A169" s="81"/>
      <c r="B169" s="81"/>
      <c r="C169" s="81"/>
      <c r="D169" s="81"/>
      <c r="E169" s="81"/>
      <c r="F169" s="81"/>
      <c r="G169" s="81"/>
      <c r="H169" s="81"/>
      <c r="I169" s="81"/>
      <c r="J169" s="81"/>
      <c r="K169" s="81"/>
      <c r="L169" s="81"/>
      <c r="M169" s="81"/>
      <c r="N169" s="81"/>
      <c r="O169" s="81"/>
    </row>
    <row r="170" spans="1:15" ht="15">
      <c r="A170" s="24"/>
      <c r="B170" s="81"/>
      <c r="C170" s="81"/>
      <c r="D170" s="81"/>
      <c r="E170" s="81"/>
      <c r="F170" s="81"/>
      <c r="G170" s="81"/>
      <c r="H170" s="81"/>
      <c r="I170" s="81"/>
      <c r="J170" s="81"/>
      <c r="K170" s="81"/>
      <c r="L170" s="81"/>
      <c r="M170" s="81"/>
      <c r="N170" s="81"/>
      <c r="O170" s="81"/>
    </row>
    <row r="171" spans="1:15" ht="15">
      <c r="A171" s="24"/>
      <c r="B171" s="81"/>
      <c r="C171" s="81"/>
      <c r="D171" s="81"/>
      <c r="E171" s="81"/>
      <c r="F171" s="81"/>
      <c r="G171" s="81"/>
      <c r="H171" s="81"/>
      <c r="I171" s="81"/>
      <c r="J171" s="81"/>
      <c r="K171" s="81"/>
      <c r="L171" s="81"/>
      <c r="M171" s="81"/>
      <c r="N171" s="81"/>
      <c r="O171" s="81"/>
    </row>
    <row r="172" spans="1:15">
      <c r="A172" s="81"/>
      <c r="B172" s="81"/>
      <c r="C172" s="81"/>
      <c r="D172" s="81"/>
      <c r="E172" s="81"/>
      <c r="F172" s="81"/>
      <c r="G172" s="81"/>
      <c r="H172" s="81"/>
      <c r="I172" s="81"/>
      <c r="J172" s="81"/>
      <c r="K172" s="81"/>
      <c r="L172" s="81"/>
      <c r="M172" s="81"/>
      <c r="N172" s="81"/>
      <c r="O172" s="81"/>
    </row>
    <row r="173" spans="1:15">
      <c r="A173" s="81"/>
      <c r="B173" s="81"/>
      <c r="C173" s="81"/>
      <c r="D173" s="81"/>
      <c r="E173" s="81"/>
      <c r="F173" s="81"/>
      <c r="G173" s="81"/>
      <c r="H173" s="81"/>
      <c r="I173" s="81"/>
      <c r="J173" s="81"/>
      <c r="K173" s="81"/>
      <c r="L173" s="81"/>
      <c r="M173" s="81"/>
      <c r="N173" s="81"/>
      <c r="O173" s="81"/>
    </row>
    <row r="174" spans="1:15" ht="15">
      <c r="A174" s="24"/>
      <c r="B174" s="24"/>
      <c r="C174" s="24"/>
      <c r="D174" s="81"/>
      <c r="E174" s="123"/>
      <c r="F174" s="124"/>
      <c r="G174" s="81"/>
      <c r="H174" s="81"/>
      <c r="I174" s="81"/>
      <c r="J174" s="81"/>
      <c r="K174" s="81"/>
      <c r="L174" s="81"/>
      <c r="M174" s="81"/>
      <c r="N174" s="81"/>
      <c r="O174" s="81"/>
    </row>
    <row r="175" spans="1:15" ht="15">
      <c r="A175" s="24"/>
      <c r="B175" s="24"/>
      <c r="C175" s="24"/>
      <c r="D175" s="81"/>
      <c r="E175" s="81"/>
      <c r="F175" s="81"/>
      <c r="G175" s="81"/>
      <c r="H175" s="81"/>
      <c r="I175" s="81"/>
      <c r="J175" s="81"/>
      <c r="K175" s="81"/>
      <c r="L175" s="81"/>
      <c r="M175" s="81"/>
      <c r="N175" s="81"/>
      <c r="O175" s="81"/>
    </row>
    <row r="176" spans="1:15" ht="15">
      <c r="A176" s="24"/>
      <c r="B176" s="24"/>
      <c r="C176" s="24"/>
      <c r="D176" s="81"/>
      <c r="E176" s="81"/>
      <c r="F176" s="81"/>
      <c r="G176" s="81"/>
      <c r="H176" s="81"/>
      <c r="I176" s="81"/>
      <c r="J176" s="81"/>
      <c r="K176" s="81"/>
      <c r="L176" s="81"/>
      <c r="M176" s="81"/>
      <c r="N176" s="81"/>
      <c r="O176" s="81"/>
    </row>
    <row r="177" spans="1:15" ht="15">
      <c r="A177" s="24"/>
      <c r="B177" s="24"/>
      <c r="C177" s="24"/>
      <c r="D177" s="81"/>
      <c r="E177" s="81"/>
      <c r="F177" s="81"/>
      <c r="G177" s="81"/>
      <c r="H177" s="81"/>
      <c r="I177" s="81"/>
      <c r="J177" s="81"/>
      <c r="K177" s="81"/>
      <c r="L177" s="81"/>
      <c r="M177" s="81"/>
      <c r="N177" s="81"/>
      <c r="O177" s="81"/>
    </row>
    <row r="178" spans="1:15" ht="15">
      <c r="A178" s="24"/>
      <c r="B178" s="81"/>
      <c r="C178" s="81"/>
      <c r="D178" s="81"/>
      <c r="E178" s="81"/>
      <c r="F178" s="81"/>
      <c r="G178" s="81"/>
      <c r="H178" s="81"/>
      <c r="I178" s="81"/>
      <c r="J178" s="81"/>
      <c r="K178" s="81"/>
      <c r="L178" s="81"/>
      <c r="M178" s="81"/>
      <c r="N178" s="81"/>
      <c r="O178" s="81"/>
    </row>
    <row r="179" spans="1:15">
      <c r="A179" s="81"/>
      <c r="B179" s="81"/>
      <c r="C179" s="81"/>
      <c r="D179" s="81"/>
      <c r="E179" s="81"/>
      <c r="F179" s="81"/>
      <c r="G179" s="81"/>
      <c r="H179" s="81"/>
      <c r="I179" s="81"/>
      <c r="J179" s="81"/>
      <c r="K179" s="81"/>
      <c r="L179" s="81"/>
      <c r="M179" s="81"/>
      <c r="N179" s="81"/>
      <c r="O179" s="81"/>
    </row>
    <row r="180" spans="1:15">
      <c r="A180" s="81"/>
      <c r="B180" s="81"/>
      <c r="C180" s="81"/>
      <c r="D180" s="81"/>
      <c r="E180" s="81"/>
      <c r="F180" s="81"/>
      <c r="G180" s="81"/>
      <c r="H180" s="81"/>
      <c r="I180" s="81"/>
      <c r="J180" s="81"/>
      <c r="K180" s="81"/>
      <c r="L180" s="81"/>
      <c r="M180" s="81"/>
      <c r="N180" s="81"/>
      <c r="O180" s="81"/>
    </row>
    <row r="181" spans="1:15">
      <c r="A181" s="81"/>
      <c r="B181" s="81"/>
      <c r="C181" s="81"/>
      <c r="D181" s="81"/>
      <c r="E181" s="81"/>
      <c r="F181" s="81"/>
      <c r="G181" s="81"/>
      <c r="H181" s="81"/>
      <c r="I181" s="81"/>
      <c r="J181" s="81"/>
      <c r="K181" s="81"/>
      <c r="L181" s="81"/>
      <c r="M181" s="81"/>
      <c r="N181" s="81"/>
      <c r="O181" s="81"/>
    </row>
    <row r="182" spans="1:15">
      <c r="A182" s="81"/>
      <c r="B182" s="81"/>
      <c r="C182" s="81"/>
      <c r="D182" s="81"/>
      <c r="E182" s="81"/>
      <c r="F182" s="81"/>
      <c r="G182" s="81"/>
      <c r="H182" s="81"/>
      <c r="I182" s="81"/>
      <c r="J182" s="81"/>
      <c r="K182" s="81"/>
      <c r="L182" s="81"/>
      <c r="M182" s="81"/>
      <c r="N182" s="81"/>
      <c r="O182" s="81"/>
    </row>
    <row r="183" spans="1:15">
      <c r="A183" s="81"/>
      <c r="B183" s="81"/>
      <c r="C183" s="81"/>
      <c r="D183" s="81"/>
      <c r="E183" s="81"/>
      <c r="F183" s="81"/>
      <c r="G183" s="81"/>
      <c r="H183" s="81"/>
      <c r="I183" s="81"/>
      <c r="J183" s="81"/>
      <c r="K183" s="81"/>
      <c r="L183" s="81"/>
      <c r="M183" s="81"/>
      <c r="N183" s="81"/>
      <c r="O183" s="81"/>
    </row>
    <row r="184" spans="1:15">
      <c r="A184" s="81"/>
      <c r="B184" s="81"/>
      <c r="C184" s="81"/>
      <c r="D184" s="81"/>
      <c r="E184" s="81"/>
      <c r="F184" s="81"/>
      <c r="G184" s="81"/>
      <c r="H184" s="81"/>
      <c r="I184" s="81"/>
      <c r="J184" s="81"/>
      <c r="K184" s="81"/>
      <c r="L184" s="81"/>
      <c r="M184" s="81"/>
      <c r="N184" s="81"/>
      <c r="O184" s="81"/>
    </row>
    <row r="185" spans="1:15">
      <c r="A185" s="81"/>
      <c r="B185" s="81"/>
      <c r="C185" s="81"/>
      <c r="D185" s="81"/>
      <c r="E185" s="81"/>
      <c r="F185" s="81"/>
      <c r="G185" s="81"/>
      <c r="H185" s="81"/>
      <c r="I185" s="81"/>
      <c r="J185" s="81"/>
      <c r="K185" s="81"/>
      <c r="L185" s="81"/>
      <c r="M185" s="81"/>
      <c r="N185" s="81"/>
      <c r="O185" s="81"/>
    </row>
    <row r="186" spans="1:15">
      <c r="A186" s="81"/>
      <c r="B186" s="81"/>
      <c r="C186" s="81"/>
      <c r="D186" s="81"/>
      <c r="E186" s="81"/>
      <c r="F186" s="81"/>
      <c r="G186" s="81"/>
      <c r="H186" s="81"/>
      <c r="I186" s="81"/>
      <c r="J186" s="81"/>
      <c r="K186" s="81"/>
      <c r="L186" s="81"/>
      <c r="M186" s="81"/>
      <c r="N186" s="81"/>
      <c r="O186" s="81"/>
    </row>
    <row r="187" spans="1:15">
      <c r="A187" s="81"/>
      <c r="B187" s="81"/>
      <c r="C187" s="81"/>
      <c r="D187" s="81"/>
      <c r="E187" s="81"/>
      <c r="F187" s="81"/>
      <c r="G187" s="81"/>
      <c r="H187" s="81"/>
      <c r="I187" s="81"/>
      <c r="J187" s="81"/>
      <c r="K187" s="81"/>
      <c r="L187" s="81"/>
      <c r="M187" s="81"/>
      <c r="N187" s="81"/>
      <c r="O187" s="81"/>
    </row>
    <row r="188" spans="1:15">
      <c r="A188" s="81"/>
      <c r="B188" s="81"/>
      <c r="C188" s="81"/>
      <c r="D188" s="81"/>
      <c r="E188" s="81"/>
      <c r="F188" s="81"/>
      <c r="G188" s="81"/>
      <c r="H188" s="81"/>
      <c r="I188" s="81"/>
      <c r="J188" s="81"/>
      <c r="K188" s="81"/>
      <c r="L188" s="81"/>
      <c r="M188" s="81"/>
      <c r="N188" s="81"/>
      <c r="O188" s="81"/>
    </row>
    <row r="189" spans="1:15">
      <c r="A189" s="81"/>
      <c r="B189" s="81"/>
      <c r="C189" s="81"/>
      <c r="D189" s="81"/>
      <c r="E189" s="81"/>
      <c r="F189" s="81"/>
      <c r="G189" s="81"/>
      <c r="H189" s="81"/>
      <c r="I189" s="81"/>
      <c r="J189" s="81"/>
      <c r="K189" s="81"/>
      <c r="L189" s="81"/>
      <c r="M189" s="81"/>
      <c r="N189" s="81"/>
      <c r="O189" s="81"/>
    </row>
    <row r="190" spans="1:15">
      <c r="A190" s="81"/>
      <c r="B190" s="81"/>
      <c r="C190" s="81"/>
      <c r="D190" s="81"/>
      <c r="E190" s="81"/>
      <c r="F190" s="81"/>
      <c r="G190" s="81"/>
      <c r="H190" s="81"/>
      <c r="I190" s="81"/>
      <c r="J190" s="81"/>
      <c r="K190" s="81"/>
      <c r="L190" s="81"/>
      <c r="M190" s="81"/>
      <c r="N190" s="81"/>
      <c r="O190" s="81"/>
    </row>
    <row r="191" spans="1:15">
      <c r="A191" s="81"/>
      <c r="B191" s="81"/>
      <c r="C191" s="81"/>
      <c r="D191" s="81"/>
      <c r="E191" s="81"/>
      <c r="F191" s="81"/>
      <c r="G191" s="81"/>
      <c r="H191" s="81"/>
      <c r="I191" s="81"/>
      <c r="J191" s="81"/>
      <c r="K191" s="81"/>
      <c r="L191" s="81"/>
      <c r="M191" s="81"/>
      <c r="N191" s="81"/>
      <c r="O191" s="81"/>
    </row>
    <row r="192" spans="1:15">
      <c r="A192" s="81"/>
      <c r="B192" s="81"/>
      <c r="C192" s="81"/>
      <c r="D192" s="81"/>
      <c r="E192" s="81"/>
      <c r="F192" s="81"/>
      <c r="G192" s="81"/>
      <c r="H192" s="81"/>
      <c r="I192" s="81"/>
      <c r="J192" s="81"/>
      <c r="K192" s="81"/>
      <c r="L192" s="81"/>
      <c r="M192" s="81"/>
      <c r="N192" s="81"/>
      <c r="O192" s="81"/>
    </row>
    <row r="193" spans="1:15">
      <c r="A193" s="81"/>
      <c r="B193" s="81"/>
      <c r="C193" s="81"/>
      <c r="D193" s="81"/>
      <c r="E193" s="81"/>
      <c r="F193" s="81"/>
      <c r="G193" s="81"/>
      <c r="H193" s="81"/>
      <c r="I193" s="81"/>
      <c r="J193" s="81"/>
      <c r="K193" s="81"/>
      <c r="L193" s="81"/>
      <c r="M193" s="81"/>
      <c r="N193" s="81"/>
      <c r="O193" s="81"/>
    </row>
    <row r="194" spans="1:15">
      <c r="A194" s="81"/>
      <c r="B194" s="81"/>
      <c r="C194" s="81"/>
      <c r="D194" s="81"/>
      <c r="E194" s="81"/>
      <c r="F194" s="81"/>
      <c r="G194" s="81"/>
      <c r="H194" s="81"/>
      <c r="I194" s="81"/>
      <c r="J194" s="81"/>
      <c r="K194" s="81"/>
      <c r="L194" s="81"/>
      <c r="M194" s="81"/>
      <c r="N194" s="81"/>
      <c r="O194" s="81"/>
    </row>
    <row r="195" spans="1:15">
      <c r="A195" s="81"/>
      <c r="B195" s="81"/>
      <c r="C195" s="81"/>
      <c r="D195" s="81"/>
      <c r="E195" s="81"/>
      <c r="F195" s="81"/>
      <c r="G195" s="81"/>
      <c r="H195" s="81"/>
      <c r="I195" s="81"/>
      <c r="J195" s="81"/>
      <c r="K195" s="81"/>
      <c r="L195" s="81"/>
      <c r="M195" s="81"/>
      <c r="N195" s="81"/>
      <c r="O195" s="81"/>
    </row>
    <row r="196" spans="1:15">
      <c r="A196" s="81"/>
      <c r="B196" s="81"/>
      <c r="C196" s="81"/>
      <c r="D196" s="81"/>
      <c r="E196" s="81"/>
      <c r="F196" s="81"/>
      <c r="G196" s="81"/>
      <c r="H196" s="81"/>
      <c r="I196" s="81"/>
      <c r="J196" s="81"/>
      <c r="K196" s="81"/>
      <c r="L196" s="81"/>
      <c r="M196" s="81"/>
      <c r="N196" s="81"/>
      <c r="O196" s="81"/>
    </row>
    <row r="197" spans="1:15">
      <c r="A197" s="81"/>
      <c r="B197" s="81"/>
      <c r="C197" s="81"/>
      <c r="D197" s="81"/>
      <c r="E197" s="81"/>
      <c r="F197" s="81"/>
      <c r="G197" s="81"/>
      <c r="H197" s="81"/>
      <c r="I197" s="81"/>
      <c r="J197" s="81"/>
      <c r="K197" s="81"/>
      <c r="L197" s="81"/>
      <c r="M197" s="81"/>
      <c r="N197" s="81"/>
      <c r="O197" s="81"/>
    </row>
    <row r="198" spans="1:15">
      <c r="A198" s="81"/>
      <c r="B198" s="81"/>
      <c r="C198" s="81"/>
      <c r="D198" s="81"/>
      <c r="E198" s="81"/>
      <c r="F198" s="81"/>
      <c r="G198" s="81"/>
      <c r="H198" s="81"/>
      <c r="I198" s="81"/>
      <c r="J198" s="81"/>
      <c r="K198" s="81"/>
      <c r="L198" s="81"/>
      <c r="M198" s="81"/>
      <c r="N198" s="81"/>
      <c r="O198" s="81"/>
    </row>
    <row r="199" spans="1:15">
      <c r="A199" s="81"/>
      <c r="B199" s="81"/>
      <c r="C199" s="81"/>
      <c r="D199" s="81"/>
      <c r="E199" s="81"/>
      <c r="F199" s="81"/>
      <c r="G199" s="81"/>
      <c r="H199" s="81"/>
      <c r="I199" s="81"/>
      <c r="J199" s="81"/>
      <c r="K199" s="81"/>
      <c r="L199" s="81"/>
      <c r="M199" s="81"/>
      <c r="N199" s="81"/>
      <c r="O199" s="81"/>
    </row>
    <row r="200" spans="1:15">
      <c r="A200" s="81"/>
      <c r="B200" s="81"/>
      <c r="C200" s="81"/>
      <c r="D200" s="81"/>
      <c r="E200" s="81"/>
      <c r="F200" s="81"/>
      <c r="G200" s="81"/>
      <c r="H200" s="81"/>
      <c r="I200" s="81"/>
      <c r="J200" s="81"/>
      <c r="K200" s="81"/>
      <c r="L200" s="81"/>
      <c r="M200" s="81"/>
      <c r="N200" s="81"/>
      <c r="O200" s="81"/>
    </row>
    <row r="201" spans="1:15">
      <c r="A201" s="81"/>
      <c r="B201" s="81"/>
      <c r="C201" s="81"/>
      <c r="D201" s="81"/>
      <c r="E201" s="81"/>
      <c r="F201" s="81"/>
      <c r="G201" s="81"/>
      <c r="H201" s="81"/>
      <c r="I201" s="81"/>
      <c r="J201" s="81"/>
      <c r="K201" s="81"/>
      <c r="L201" s="81"/>
      <c r="M201" s="81"/>
      <c r="N201" s="81"/>
      <c r="O201" s="81"/>
    </row>
    <row r="202" spans="1:15">
      <c r="A202" s="81"/>
      <c r="B202" s="81"/>
      <c r="C202" s="81"/>
      <c r="D202" s="81"/>
      <c r="E202" s="81"/>
      <c r="F202" s="81"/>
      <c r="G202" s="81"/>
      <c r="H202" s="81"/>
      <c r="I202" s="81"/>
      <c r="J202" s="81"/>
      <c r="K202" s="81"/>
      <c r="L202" s="81"/>
      <c r="M202" s="81"/>
      <c r="N202" s="81"/>
      <c r="O202" s="81"/>
    </row>
    <row r="203" spans="1:15" ht="12" customHeight="1">
      <c r="A203" s="81"/>
      <c r="B203" s="81"/>
      <c r="C203" s="81"/>
      <c r="D203" s="81"/>
      <c r="E203" s="81"/>
      <c r="F203" s="81"/>
      <c r="G203" s="81"/>
      <c r="H203" s="81"/>
      <c r="I203" s="81"/>
      <c r="J203" s="81"/>
      <c r="K203" s="81"/>
      <c r="L203" s="81"/>
      <c r="M203" s="81"/>
      <c r="N203" s="81"/>
      <c r="O203" s="81"/>
    </row>
    <row r="204" spans="1:15">
      <c r="A204" s="81"/>
      <c r="B204" s="81"/>
      <c r="C204" s="81"/>
      <c r="D204" s="81"/>
      <c r="E204" s="81"/>
      <c r="F204" s="81"/>
      <c r="G204" s="81"/>
      <c r="H204" s="81"/>
      <c r="I204" s="81"/>
      <c r="J204" s="81"/>
      <c r="K204" s="81"/>
      <c r="L204" s="81"/>
      <c r="M204" s="81"/>
      <c r="N204" s="81"/>
      <c r="O204" s="81"/>
    </row>
    <row r="205" spans="1:15">
      <c r="A205" s="81"/>
      <c r="B205" s="81"/>
      <c r="C205" s="81"/>
      <c r="D205" s="81"/>
      <c r="E205" s="81"/>
      <c r="F205" s="81"/>
      <c r="G205" s="81"/>
      <c r="H205" s="81"/>
      <c r="I205" s="81"/>
      <c r="J205" s="81"/>
      <c r="K205" s="81"/>
      <c r="L205" s="81"/>
      <c r="M205" s="81"/>
      <c r="N205" s="81"/>
      <c r="O205" s="81"/>
    </row>
    <row r="206" spans="1:15">
      <c r="A206" s="81"/>
      <c r="B206" s="81"/>
      <c r="C206" s="81"/>
      <c r="D206" s="81"/>
      <c r="E206" s="81"/>
      <c r="F206" s="81"/>
      <c r="G206" s="81"/>
      <c r="H206" s="81"/>
      <c r="I206" s="81"/>
      <c r="J206" s="81"/>
      <c r="K206" s="81"/>
      <c r="L206" s="81"/>
      <c r="M206" s="81"/>
      <c r="N206" s="81"/>
      <c r="O206" s="81"/>
    </row>
    <row r="207" spans="1:15">
      <c r="A207" s="81"/>
      <c r="B207" s="81"/>
      <c r="C207" s="81"/>
      <c r="D207" s="81"/>
      <c r="E207" s="81"/>
      <c r="F207" s="81"/>
      <c r="G207" s="81"/>
      <c r="H207" s="81"/>
      <c r="I207" s="81"/>
      <c r="J207" s="81"/>
      <c r="K207" s="81"/>
      <c r="L207" s="81"/>
      <c r="M207" s="81"/>
      <c r="N207" s="81"/>
      <c r="O207" s="81"/>
    </row>
    <row r="208" spans="1:15">
      <c r="A208" s="81"/>
      <c r="B208" s="81"/>
      <c r="C208" s="81"/>
      <c r="D208" s="81"/>
      <c r="E208" s="81"/>
      <c r="F208" s="81"/>
      <c r="G208" s="81"/>
      <c r="H208" s="81"/>
      <c r="I208" s="81"/>
      <c r="J208" s="81"/>
      <c r="K208" s="81"/>
      <c r="L208" s="81"/>
      <c r="M208" s="81"/>
      <c r="N208" s="81"/>
      <c r="O208" s="81"/>
    </row>
    <row r="209" spans="1:16" ht="15">
      <c r="A209" s="81"/>
      <c r="B209" s="81"/>
      <c r="C209" s="81"/>
      <c r="D209" s="81"/>
      <c r="E209" s="81"/>
      <c r="F209" s="81"/>
      <c r="G209" s="81"/>
      <c r="H209" s="81"/>
      <c r="I209" s="81"/>
      <c r="J209" s="81"/>
      <c r="K209" s="135"/>
      <c r="L209" s="135"/>
      <c r="M209" s="135"/>
      <c r="N209" s="135"/>
      <c r="O209" s="135"/>
      <c r="P209" s="12"/>
    </row>
    <row r="210" spans="1:16" ht="15">
      <c r="A210" s="81"/>
      <c r="B210" s="81"/>
      <c r="C210" s="81"/>
      <c r="D210" s="81"/>
      <c r="E210" s="81"/>
      <c r="F210" s="81"/>
      <c r="G210" s="81"/>
      <c r="H210" s="81"/>
      <c r="I210" s="81"/>
      <c r="J210" s="81"/>
      <c r="K210" s="135"/>
      <c r="L210" s="135"/>
      <c r="M210" s="135"/>
      <c r="N210" s="135"/>
      <c r="O210" s="135"/>
      <c r="P210" s="12"/>
    </row>
    <row r="211" spans="1:16" ht="15">
      <c r="A211" s="81"/>
      <c r="B211" s="81"/>
      <c r="C211" s="81"/>
      <c r="D211" s="81"/>
      <c r="E211" s="81"/>
      <c r="F211" s="81"/>
      <c r="G211" s="81"/>
      <c r="H211" s="81"/>
      <c r="I211" s="81"/>
      <c r="J211" s="81"/>
      <c r="K211" s="81"/>
      <c r="L211" s="24"/>
      <c r="M211" s="24"/>
      <c r="N211" s="24"/>
      <c r="O211" s="24"/>
    </row>
    <row r="212" spans="1:16" ht="15">
      <c r="A212" s="81"/>
      <c r="B212" s="81"/>
      <c r="C212" s="81"/>
      <c r="D212" s="81"/>
      <c r="E212" s="81"/>
      <c r="F212" s="81"/>
      <c r="G212" s="81"/>
      <c r="H212" s="81"/>
      <c r="I212" s="81"/>
      <c r="J212" s="81"/>
      <c r="K212" s="81"/>
      <c r="L212" s="24"/>
      <c r="M212" s="24"/>
      <c r="N212" s="24"/>
      <c r="O212" s="24"/>
    </row>
    <row r="213" spans="1:16" ht="15">
      <c r="A213" s="81"/>
      <c r="B213" s="81"/>
      <c r="C213" s="81"/>
      <c r="D213" s="81"/>
      <c r="E213" s="81"/>
      <c r="F213" s="81"/>
      <c r="G213" s="81"/>
      <c r="H213" s="81"/>
      <c r="I213" s="81"/>
      <c r="J213" s="81"/>
      <c r="K213" s="81"/>
      <c r="L213" s="24"/>
      <c r="M213" s="24"/>
      <c r="N213" s="24"/>
      <c r="O213" s="24"/>
    </row>
    <row r="214" spans="1:16" ht="15">
      <c r="A214" s="81"/>
      <c r="B214" s="81"/>
      <c r="C214" s="81"/>
      <c r="D214" s="81"/>
      <c r="E214" s="81"/>
      <c r="F214" s="81"/>
      <c r="G214" s="81"/>
      <c r="H214" s="81"/>
      <c r="I214" s="81"/>
      <c r="J214" s="81"/>
      <c r="K214" s="81"/>
      <c r="L214" s="24"/>
      <c r="M214" s="24"/>
      <c r="N214" s="24"/>
      <c r="O214" s="24"/>
    </row>
    <row r="215" spans="1:16" ht="15">
      <c r="A215" s="81"/>
      <c r="B215" s="81"/>
      <c r="C215" s="81"/>
      <c r="D215" s="81"/>
      <c r="E215" s="81"/>
      <c r="F215" s="81"/>
      <c r="G215" s="81"/>
      <c r="H215" s="81"/>
      <c r="I215" s="81"/>
      <c r="J215" s="81"/>
      <c r="K215" s="81"/>
      <c r="L215" s="24"/>
      <c r="M215" s="24"/>
      <c r="N215" s="24"/>
      <c r="O215" s="24"/>
    </row>
    <row r="216" spans="1:16" ht="15">
      <c r="A216" s="81"/>
      <c r="B216" s="81"/>
      <c r="C216" s="81"/>
      <c r="D216" s="81"/>
      <c r="E216" s="81"/>
      <c r="F216" s="81"/>
      <c r="G216" s="81"/>
      <c r="H216" s="81"/>
      <c r="I216" s="81"/>
      <c r="J216" s="81"/>
      <c r="K216" s="81"/>
      <c r="L216" s="24"/>
      <c r="M216" s="24"/>
      <c r="N216" s="24"/>
      <c r="O216" s="24"/>
    </row>
    <row r="217" spans="1:16" ht="15">
      <c r="A217" s="81"/>
      <c r="B217" s="81"/>
      <c r="C217" s="81"/>
      <c r="D217" s="81"/>
      <c r="E217" s="81"/>
      <c r="F217" s="81"/>
      <c r="G217" s="81"/>
      <c r="H217" s="81"/>
      <c r="I217" s="81"/>
      <c r="J217" s="81"/>
      <c r="K217" s="81"/>
      <c r="L217" s="24"/>
      <c r="M217" s="24"/>
      <c r="N217" s="24"/>
      <c r="O217" s="24"/>
    </row>
    <row r="218" spans="1:16" ht="15">
      <c r="A218" s="81"/>
      <c r="B218" s="81"/>
      <c r="C218" s="81"/>
      <c r="D218" s="81"/>
      <c r="E218" s="81"/>
      <c r="F218" s="81"/>
      <c r="G218" s="81"/>
      <c r="H218" s="81"/>
      <c r="I218" s="81"/>
      <c r="J218" s="81"/>
      <c r="K218" s="81"/>
      <c r="L218" s="24"/>
      <c r="M218" s="24"/>
      <c r="N218" s="24"/>
      <c r="O218" s="24"/>
    </row>
    <row r="219" spans="1:16" ht="15">
      <c r="A219" s="81"/>
      <c r="B219" s="81"/>
      <c r="C219" s="81"/>
      <c r="D219" s="81"/>
      <c r="E219" s="81"/>
      <c r="F219" s="81"/>
      <c r="G219" s="81"/>
      <c r="H219" s="81"/>
      <c r="I219" s="81"/>
      <c r="J219" s="81"/>
      <c r="K219" s="81"/>
      <c r="L219" s="24"/>
      <c r="M219" s="24"/>
      <c r="N219" s="24"/>
      <c r="O219" s="24"/>
    </row>
    <row r="220" spans="1:16" ht="15">
      <c r="A220" s="81"/>
      <c r="B220" s="81"/>
      <c r="C220" s="81"/>
      <c r="D220" s="81"/>
      <c r="E220" s="81"/>
      <c r="F220" s="81"/>
      <c r="G220" s="81"/>
      <c r="H220" s="81"/>
      <c r="I220" s="81"/>
      <c r="J220" s="81"/>
      <c r="K220" s="81"/>
      <c r="L220" s="24"/>
      <c r="M220" s="24"/>
      <c r="N220" s="24"/>
      <c r="O220" s="24"/>
    </row>
    <row r="221" spans="1:16" ht="15">
      <c r="A221" s="81"/>
      <c r="B221" s="81"/>
      <c r="C221" s="81"/>
      <c r="D221" s="81"/>
      <c r="E221" s="81"/>
      <c r="F221" s="81"/>
      <c r="G221" s="81"/>
      <c r="H221" s="81"/>
      <c r="I221" s="81"/>
      <c r="J221" s="81"/>
      <c r="K221" s="81"/>
      <c r="L221" s="24"/>
      <c r="M221" s="24"/>
      <c r="N221" s="24"/>
      <c r="O221" s="24"/>
    </row>
    <row r="222" spans="1:16" ht="15">
      <c r="A222" s="81"/>
      <c r="B222" s="81"/>
      <c r="C222" s="81"/>
      <c r="D222" s="81"/>
      <c r="E222" s="81"/>
      <c r="F222" s="81"/>
      <c r="G222" s="81"/>
      <c r="H222" s="81"/>
      <c r="I222" s="81"/>
      <c r="J222" s="81"/>
      <c r="K222" s="81"/>
      <c r="L222" s="24"/>
      <c r="M222" s="24"/>
      <c r="N222" s="24"/>
      <c r="O222" s="24"/>
    </row>
    <row r="223" spans="1:16" ht="15">
      <c r="A223" s="81"/>
      <c r="B223" s="81"/>
      <c r="C223" s="81"/>
      <c r="D223" s="81"/>
      <c r="E223" s="81"/>
      <c r="F223" s="81"/>
      <c r="G223" s="81"/>
      <c r="H223" s="81"/>
      <c r="I223" s="81"/>
      <c r="J223" s="81"/>
      <c r="K223" s="81"/>
      <c r="L223" s="24"/>
      <c r="M223" s="24"/>
      <c r="N223" s="24"/>
      <c r="O223" s="24"/>
    </row>
    <row r="224" spans="1:16" ht="15">
      <c r="A224" s="81"/>
      <c r="B224" s="81"/>
      <c r="C224" s="81"/>
      <c r="D224" s="81"/>
      <c r="E224" s="81"/>
      <c r="F224" s="81"/>
      <c r="G224" s="81"/>
      <c r="H224" s="81"/>
      <c r="I224" s="81"/>
      <c r="J224" s="81"/>
      <c r="K224" s="81"/>
      <c r="L224" s="24"/>
      <c r="M224" s="24"/>
      <c r="N224" s="24"/>
      <c r="O224" s="24"/>
    </row>
    <row r="225" spans="1:15" ht="15">
      <c r="A225" s="81"/>
      <c r="B225" s="81"/>
      <c r="C225" s="81"/>
      <c r="D225" s="81"/>
      <c r="E225" s="81"/>
      <c r="F225" s="81"/>
      <c r="G225" s="81"/>
      <c r="H225" s="81"/>
      <c r="I225" s="81"/>
      <c r="J225" s="81"/>
      <c r="K225" s="81"/>
      <c r="L225" s="24"/>
      <c r="M225" s="24"/>
      <c r="N225" s="24"/>
      <c r="O225" s="24"/>
    </row>
    <row r="226" spans="1:15" ht="15">
      <c r="A226" s="81"/>
      <c r="B226" s="81"/>
      <c r="C226" s="81"/>
      <c r="D226" s="81"/>
      <c r="E226" s="81"/>
      <c r="F226" s="81"/>
      <c r="G226" s="81"/>
      <c r="H226" s="81"/>
      <c r="I226" s="81"/>
      <c r="J226" s="81"/>
      <c r="K226" s="81"/>
      <c r="L226" s="24"/>
      <c r="M226" s="24"/>
      <c r="N226" s="24"/>
      <c r="O226" s="24"/>
    </row>
    <row r="227" spans="1:15" ht="15">
      <c r="A227" s="81"/>
      <c r="B227" s="81"/>
      <c r="C227" s="81"/>
      <c r="D227" s="81"/>
      <c r="E227" s="81"/>
      <c r="F227" s="81"/>
      <c r="G227" s="81"/>
      <c r="H227" s="81"/>
      <c r="I227" s="81"/>
      <c r="J227" s="81"/>
      <c r="K227" s="21"/>
      <c r="L227" s="24"/>
      <c r="M227" s="24"/>
      <c r="N227" s="24"/>
      <c r="O227" s="24"/>
    </row>
    <row r="228" spans="1:15">
      <c r="A228" s="81"/>
      <c r="B228" s="81"/>
      <c r="C228" s="81"/>
      <c r="D228" s="81"/>
      <c r="E228" s="81"/>
      <c r="F228" s="81"/>
      <c r="G228" s="81"/>
      <c r="H228" s="81"/>
      <c r="I228" s="81"/>
      <c r="J228" s="81"/>
      <c r="K228" s="81"/>
      <c r="L228" s="21"/>
      <c r="M228" s="81"/>
      <c r="N228" s="81"/>
      <c r="O228" s="81"/>
    </row>
    <row r="229" spans="1:15">
      <c r="A229" s="81"/>
      <c r="B229" s="81"/>
      <c r="C229" s="81"/>
      <c r="D229" s="81"/>
      <c r="E229" s="81"/>
      <c r="F229" s="81"/>
      <c r="G229" s="81"/>
      <c r="H229" s="81"/>
      <c r="I229" s="81"/>
      <c r="J229" s="81"/>
      <c r="K229" s="81"/>
      <c r="L229" s="21"/>
      <c r="M229" s="81"/>
      <c r="N229" s="81"/>
      <c r="O229" s="81"/>
    </row>
    <row r="230" spans="1:15">
      <c r="A230" s="81"/>
      <c r="B230" s="81"/>
      <c r="C230" s="81"/>
      <c r="D230" s="81"/>
      <c r="E230" s="81"/>
      <c r="F230" s="81"/>
      <c r="G230" s="81"/>
      <c r="H230" s="81"/>
      <c r="I230" s="81"/>
      <c r="J230" s="81"/>
      <c r="K230" s="81"/>
      <c r="L230" s="15"/>
      <c r="M230" s="15"/>
      <c r="N230" s="15"/>
      <c r="O230" s="15"/>
    </row>
    <row r="231" spans="1:15">
      <c r="A231" s="81"/>
      <c r="B231" s="81"/>
      <c r="C231" s="81"/>
      <c r="D231" s="81"/>
      <c r="E231" s="81"/>
      <c r="F231" s="81"/>
      <c r="G231" s="81"/>
      <c r="H231" s="81"/>
      <c r="I231" s="81"/>
      <c r="J231" s="81"/>
      <c r="K231" s="81"/>
      <c r="L231" s="15"/>
      <c r="M231" s="15"/>
      <c r="N231" s="15"/>
      <c r="O231" s="15"/>
    </row>
    <row r="232" spans="1:15">
      <c r="A232" s="81"/>
      <c r="B232" s="81"/>
      <c r="C232" s="81"/>
      <c r="D232" s="81"/>
      <c r="E232" s="81"/>
      <c r="F232" s="81"/>
      <c r="G232" s="81"/>
      <c r="H232" s="81"/>
      <c r="I232" s="81"/>
      <c r="J232" s="81"/>
      <c r="K232" s="81"/>
      <c r="L232" s="15"/>
      <c r="M232" s="15"/>
      <c r="N232" s="15"/>
      <c r="O232" s="15"/>
    </row>
    <row r="233" spans="1:15">
      <c r="A233" s="81"/>
      <c r="B233" s="81"/>
      <c r="C233" s="81"/>
      <c r="D233" s="81"/>
      <c r="E233" s="81"/>
      <c r="F233" s="81"/>
      <c r="G233" s="81"/>
      <c r="H233" s="81"/>
      <c r="I233" s="81"/>
      <c r="J233" s="81"/>
      <c r="K233" s="81"/>
      <c r="L233" s="15"/>
      <c r="M233" s="15"/>
      <c r="N233" s="15"/>
      <c r="O233" s="15"/>
    </row>
    <row r="234" spans="1:15">
      <c r="A234" s="81"/>
      <c r="B234" s="81"/>
      <c r="C234" s="81"/>
      <c r="D234" s="81"/>
      <c r="E234" s="81"/>
      <c r="F234" s="81"/>
      <c r="G234" s="81"/>
      <c r="H234" s="81"/>
      <c r="I234" s="81"/>
      <c r="J234" s="81"/>
      <c r="K234" s="81"/>
      <c r="L234" s="15"/>
      <c r="M234" s="15"/>
      <c r="N234" s="15"/>
      <c r="O234" s="15"/>
    </row>
    <row r="235" spans="1:15">
      <c r="A235" s="81"/>
      <c r="B235" s="81"/>
      <c r="C235" s="81"/>
      <c r="D235" s="81"/>
      <c r="E235" s="81"/>
      <c r="F235" s="81"/>
      <c r="G235" s="81"/>
      <c r="H235" s="81"/>
      <c r="I235" s="81"/>
      <c r="J235" s="81"/>
      <c r="K235" s="81"/>
      <c r="L235" s="15"/>
      <c r="M235" s="15"/>
      <c r="N235" s="15"/>
      <c r="O235" s="15"/>
    </row>
    <row r="236" spans="1:15">
      <c r="A236" s="81"/>
      <c r="B236" s="81"/>
      <c r="C236" s="81"/>
      <c r="D236" s="81"/>
      <c r="E236" s="81"/>
      <c r="F236" s="81"/>
      <c r="G236" s="81"/>
      <c r="H236" s="81"/>
      <c r="I236" s="81"/>
      <c r="J236" s="81"/>
      <c r="K236" s="81"/>
      <c r="L236" s="15"/>
      <c r="M236" s="15"/>
      <c r="N236" s="15"/>
      <c r="O236" s="15"/>
    </row>
    <row r="237" spans="1:15">
      <c r="A237" s="81"/>
      <c r="B237" s="81"/>
      <c r="C237" s="81"/>
      <c r="D237" s="81"/>
      <c r="E237" s="81"/>
      <c r="F237" s="81"/>
      <c r="G237" s="81"/>
      <c r="H237" s="81"/>
      <c r="I237" s="81"/>
      <c r="J237" s="81"/>
      <c r="K237" s="81"/>
      <c r="L237" s="15"/>
      <c r="M237" s="15"/>
      <c r="N237" s="15"/>
      <c r="O237" s="15"/>
    </row>
    <row r="238" spans="1:15">
      <c r="A238" s="81"/>
      <c r="B238" s="81"/>
      <c r="C238" s="81"/>
      <c r="D238" s="81"/>
      <c r="E238" s="81"/>
      <c r="F238" s="81"/>
      <c r="G238" s="81"/>
      <c r="H238" s="81"/>
      <c r="I238" s="81"/>
      <c r="J238" s="81"/>
      <c r="K238" s="81"/>
      <c r="L238" s="15"/>
      <c r="M238" s="15"/>
      <c r="N238" s="15"/>
      <c r="O238" s="15"/>
    </row>
    <row r="239" spans="1:15">
      <c r="A239" s="81"/>
      <c r="B239" s="81"/>
      <c r="C239" s="81"/>
      <c r="D239" s="81"/>
      <c r="E239" s="81"/>
      <c r="F239" s="81"/>
      <c r="G239" s="81"/>
      <c r="H239" s="81"/>
      <c r="I239" s="81"/>
      <c r="J239" s="81"/>
      <c r="K239" s="81"/>
      <c r="L239" s="15"/>
      <c r="M239" s="15"/>
      <c r="N239" s="15"/>
      <c r="O239" s="15"/>
    </row>
    <row r="240" spans="1:15">
      <c r="A240" s="81"/>
      <c r="B240" s="81"/>
      <c r="C240" s="81"/>
      <c r="D240" s="81"/>
      <c r="E240" s="81"/>
      <c r="F240" s="81"/>
      <c r="G240" s="81"/>
      <c r="H240" s="81"/>
      <c r="I240" s="81"/>
      <c r="J240" s="81"/>
      <c r="K240" s="81"/>
      <c r="L240" s="15"/>
      <c r="M240" s="15"/>
      <c r="N240" s="15"/>
      <c r="O240" s="15"/>
    </row>
    <row r="241" spans="1:15">
      <c r="A241" s="81"/>
      <c r="B241" s="81"/>
      <c r="C241" s="81"/>
      <c r="D241" s="81"/>
      <c r="E241" s="81"/>
      <c r="F241" s="81"/>
      <c r="G241" s="81"/>
      <c r="H241" s="81"/>
      <c r="I241" s="81"/>
      <c r="J241" s="81"/>
      <c r="K241" s="81"/>
      <c r="L241" s="15"/>
      <c r="M241" s="15"/>
      <c r="N241" s="15"/>
      <c r="O241" s="15"/>
    </row>
    <row r="242" spans="1:15">
      <c r="A242" s="81"/>
      <c r="B242" s="81"/>
      <c r="C242" s="81"/>
      <c r="D242" s="81"/>
      <c r="E242" s="81"/>
      <c r="F242" s="81"/>
      <c r="G242" s="81"/>
      <c r="H242" s="81"/>
      <c r="I242" s="81"/>
      <c r="J242" s="81"/>
      <c r="K242" s="81"/>
      <c r="L242" s="15"/>
      <c r="M242" s="15"/>
      <c r="N242" s="15"/>
      <c r="O242" s="15"/>
    </row>
    <row r="243" spans="1:15">
      <c r="A243" s="81"/>
      <c r="B243" s="81"/>
      <c r="C243" s="81"/>
      <c r="D243" s="81"/>
      <c r="E243" s="81"/>
      <c r="F243" s="81"/>
      <c r="G243" s="81"/>
      <c r="H243" s="81"/>
      <c r="I243" s="81"/>
      <c r="J243" s="81"/>
      <c r="K243" s="81"/>
      <c r="L243" s="15"/>
      <c r="M243" s="15"/>
      <c r="N243" s="15"/>
      <c r="O243" s="15"/>
    </row>
    <row r="244" spans="1:15">
      <c r="A244" s="81"/>
      <c r="B244" s="81"/>
      <c r="C244" s="81"/>
      <c r="D244" s="81"/>
      <c r="E244" s="81"/>
      <c r="F244" s="81"/>
      <c r="G244" s="81"/>
      <c r="H244" s="81"/>
      <c r="I244" s="81"/>
      <c r="J244" s="81"/>
      <c r="K244" s="81"/>
      <c r="L244" s="15"/>
      <c r="M244" s="15"/>
      <c r="N244" s="15"/>
      <c r="O244" s="15"/>
    </row>
    <row r="245" spans="1:15">
      <c r="A245" s="81"/>
      <c r="B245" s="81"/>
      <c r="C245" s="81"/>
      <c r="D245" s="81"/>
      <c r="E245" s="81"/>
      <c r="F245" s="81"/>
      <c r="G245" s="81"/>
      <c r="H245" s="81"/>
      <c r="I245" s="81"/>
      <c r="J245" s="81"/>
      <c r="K245" s="81"/>
      <c r="L245" s="15"/>
      <c r="M245" s="15"/>
      <c r="N245" s="15"/>
      <c r="O245" s="15"/>
    </row>
    <row r="246" spans="1:15">
      <c r="A246" s="81"/>
      <c r="B246" s="81"/>
      <c r="C246" s="81"/>
      <c r="D246" s="81"/>
      <c r="E246" s="81"/>
      <c r="F246" s="81"/>
      <c r="G246" s="81"/>
      <c r="H246" s="81"/>
      <c r="I246" s="81"/>
      <c r="J246" s="81"/>
      <c r="K246" s="81"/>
      <c r="L246" s="81"/>
      <c r="M246" s="81"/>
      <c r="N246" s="81"/>
      <c r="O246" s="81"/>
    </row>
    <row r="247" spans="1:15">
      <c r="A247" s="81"/>
      <c r="B247" s="81"/>
      <c r="C247" s="81"/>
      <c r="D247" s="81"/>
      <c r="E247" s="81"/>
      <c r="F247" s="81"/>
      <c r="G247" s="81"/>
      <c r="H247" s="81"/>
      <c r="I247" s="81"/>
      <c r="J247" s="81"/>
      <c r="K247" s="81"/>
      <c r="L247" s="81"/>
      <c r="M247" s="81"/>
      <c r="N247" s="81"/>
      <c r="O247" s="81"/>
    </row>
    <row r="248" spans="1:15">
      <c r="A248" s="81"/>
      <c r="B248" s="81"/>
      <c r="C248" s="81"/>
      <c r="D248" s="81"/>
      <c r="E248" s="81"/>
      <c r="F248" s="81"/>
      <c r="G248" s="81"/>
      <c r="H248" s="81"/>
      <c r="I248" s="81"/>
      <c r="J248" s="81"/>
      <c r="K248" s="81"/>
      <c r="L248" s="81"/>
      <c r="M248" s="81"/>
      <c r="N248" s="81"/>
      <c r="O248" s="81"/>
    </row>
    <row r="249" spans="1:15">
      <c r="A249" s="81"/>
      <c r="B249" s="81"/>
      <c r="C249" s="81"/>
      <c r="D249" s="81"/>
      <c r="E249" s="81"/>
      <c r="F249" s="81"/>
      <c r="G249" s="81"/>
      <c r="H249" s="81"/>
      <c r="I249" s="81"/>
      <c r="J249" s="81"/>
      <c r="K249" s="81"/>
      <c r="L249" s="81"/>
      <c r="M249" s="81"/>
      <c r="N249" s="81"/>
      <c r="O249" s="81"/>
    </row>
    <row r="250" spans="1:15">
      <c r="A250" s="81"/>
      <c r="B250" s="81"/>
      <c r="C250" s="81"/>
      <c r="D250" s="81"/>
      <c r="E250" s="81"/>
      <c r="F250" s="81"/>
      <c r="G250" s="81"/>
      <c r="H250" s="81"/>
      <c r="I250" s="81"/>
      <c r="J250" s="81"/>
      <c r="K250" s="81"/>
      <c r="L250" s="81"/>
      <c r="M250" s="81"/>
      <c r="N250" s="81"/>
      <c r="O250" s="81"/>
    </row>
    <row r="251" spans="1:15">
      <c r="A251" s="81"/>
      <c r="B251" s="81"/>
      <c r="C251" s="81"/>
      <c r="D251" s="81"/>
      <c r="E251" s="81"/>
      <c r="F251" s="81"/>
      <c r="G251" s="81"/>
      <c r="H251" s="81"/>
      <c r="I251" s="81"/>
      <c r="J251" s="81"/>
      <c r="K251" s="81"/>
      <c r="L251" s="81"/>
      <c r="M251" s="81"/>
      <c r="N251" s="81"/>
      <c r="O251" s="81"/>
    </row>
    <row r="252" spans="1:15">
      <c r="A252" s="81"/>
      <c r="B252" s="81"/>
      <c r="C252" s="81"/>
      <c r="D252" s="81"/>
      <c r="E252" s="81"/>
      <c r="F252" s="81"/>
      <c r="G252" s="81"/>
      <c r="H252" s="81"/>
      <c r="I252" s="81"/>
      <c r="J252" s="81"/>
      <c r="K252" s="81"/>
      <c r="L252" s="81"/>
      <c r="M252" s="81"/>
      <c r="N252" s="81"/>
      <c r="O252" s="81"/>
    </row>
    <row r="253" spans="1:15">
      <c r="A253" s="81"/>
      <c r="B253" s="81"/>
      <c r="C253" s="81"/>
      <c r="D253" s="81"/>
      <c r="E253" s="81"/>
      <c r="F253" s="81"/>
      <c r="G253" s="81"/>
      <c r="H253" s="81"/>
      <c r="I253" s="81"/>
      <c r="J253" s="81"/>
      <c r="K253" s="81"/>
      <c r="L253" s="81"/>
      <c r="M253" s="81"/>
      <c r="N253" s="81"/>
      <c r="O253" s="81"/>
    </row>
    <row r="254" spans="1:15">
      <c r="A254" s="81"/>
      <c r="B254" s="81"/>
      <c r="C254" s="81"/>
      <c r="D254" s="81"/>
      <c r="E254" s="81"/>
      <c r="F254" s="81"/>
      <c r="G254" s="81"/>
      <c r="H254" s="81"/>
      <c r="I254" s="81"/>
      <c r="J254" s="81"/>
      <c r="K254" s="81"/>
      <c r="L254" s="81"/>
      <c r="M254" s="81"/>
      <c r="N254" s="81"/>
      <c r="O254" s="81"/>
    </row>
    <row r="255" spans="1:15">
      <c r="A255" s="81"/>
      <c r="B255" s="81"/>
      <c r="C255" s="81"/>
      <c r="D255" s="81"/>
      <c r="E255" s="81"/>
      <c r="F255" s="81"/>
      <c r="G255" s="81"/>
      <c r="H255" s="81"/>
      <c r="I255" s="81"/>
      <c r="J255" s="81"/>
      <c r="K255" s="81"/>
      <c r="L255" s="81"/>
      <c r="M255" s="81"/>
      <c r="N255" s="81"/>
      <c r="O255" s="81"/>
    </row>
    <row r="256" spans="1:15">
      <c r="A256" s="81"/>
      <c r="B256" s="81"/>
      <c r="C256" s="81"/>
      <c r="D256" s="81"/>
      <c r="E256" s="81"/>
      <c r="F256" s="81"/>
      <c r="G256" s="81"/>
      <c r="H256" s="81"/>
      <c r="I256" s="81"/>
      <c r="J256" s="81"/>
      <c r="K256" s="81"/>
      <c r="L256" s="81"/>
      <c r="M256" s="81"/>
      <c r="N256" s="81"/>
      <c r="O256" s="81"/>
    </row>
    <row r="257" spans="1:15">
      <c r="A257" s="81"/>
      <c r="B257" s="81"/>
      <c r="C257" s="81"/>
      <c r="D257" s="81"/>
      <c r="E257" s="81"/>
      <c r="F257" s="81"/>
      <c r="G257" s="81"/>
      <c r="H257" s="81"/>
      <c r="I257" s="81"/>
      <c r="J257" s="81"/>
      <c r="K257" s="81"/>
      <c r="L257" s="81"/>
      <c r="M257" s="81"/>
      <c r="N257" s="81"/>
      <c r="O257" s="81"/>
    </row>
    <row r="258" spans="1:15">
      <c r="A258" s="81"/>
      <c r="B258" s="81"/>
      <c r="C258" s="81"/>
      <c r="D258" s="81"/>
      <c r="E258" s="81"/>
      <c r="F258" s="81"/>
      <c r="G258" s="81"/>
      <c r="H258" s="81"/>
      <c r="I258" s="81"/>
      <c r="J258" s="81"/>
      <c r="K258" s="81"/>
      <c r="L258" s="81"/>
      <c r="M258" s="81"/>
      <c r="N258" s="81"/>
      <c r="O258" s="81"/>
    </row>
    <row r="259" spans="1:15">
      <c r="A259" s="81"/>
      <c r="B259" s="81"/>
      <c r="C259" s="81"/>
      <c r="D259" s="81"/>
      <c r="E259" s="81"/>
      <c r="F259" s="81"/>
      <c r="G259" s="81"/>
      <c r="H259" s="81"/>
      <c r="I259" s="81"/>
      <c r="J259" s="81"/>
      <c r="K259" s="81"/>
      <c r="L259" s="81"/>
      <c r="M259" s="81"/>
      <c r="N259" s="81"/>
      <c r="O259" s="81"/>
    </row>
    <row r="260" spans="1:15">
      <c r="A260" s="81"/>
      <c r="B260" s="81"/>
      <c r="C260" s="81"/>
      <c r="D260" s="81"/>
      <c r="E260" s="81"/>
      <c r="F260" s="81"/>
      <c r="G260" s="81"/>
      <c r="H260" s="81"/>
      <c r="I260" s="81"/>
      <c r="J260" s="81"/>
      <c r="K260" s="81"/>
      <c r="L260" s="81"/>
      <c r="M260" s="81"/>
      <c r="N260" s="81"/>
      <c r="O260" s="81"/>
    </row>
    <row r="261" spans="1:15">
      <c r="A261" s="81"/>
      <c r="B261" s="81"/>
      <c r="C261" s="81"/>
      <c r="D261" s="81"/>
      <c r="E261" s="81"/>
      <c r="F261" s="81"/>
      <c r="G261" s="81"/>
      <c r="H261" s="81"/>
      <c r="I261" s="81"/>
      <c r="J261" s="81"/>
      <c r="K261" s="81"/>
      <c r="L261" s="81"/>
      <c r="M261" s="81"/>
      <c r="N261" s="81"/>
      <c r="O261" s="81"/>
    </row>
    <row r="262" spans="1:15">
      <c r="A262" s="81"/>
      <c r="B262" s="81"/>
      <c r="C262" s="81"/>
      <c r="D262" s="81"/>
      <c r="E262" s="81"/>
      <c r="F262" s="81"/>
      <c r="G262" s="81"/>
      <c r="H262" s="81"/>
      <c r="I262" s="81"/>
      <c r="J262" s="81"/>
      <c r="K262" s="81"/>
      <c r="L262" s="81"/>
      <c r="M262" s="81"/>
      <c r="N262" s="81"/>
      <c r="O262" s="81"/>
    </row>
    <row r="263" spans="1:15">
      <c r="A263" s="81"/>
      <c r="B263" s="81"/>
      <c r="C263" s="81"/>
      <c r="D263" s="81"/>
      <c r="E263" s="81"/>
      <c r="F263" s="81"/>
      <c r="G263" s="81"/>
      <c r="H263" s="81"/>
      <c r="I263" s="81"/>
      <c r="J263" s="81"/>
      <c r="K263" s="81"/>
      <c r="L263" s="81"/>
      <c r="M263" s="81"/>
      <c r="N263" s="81"/>
      <c r="O263" s="81"/>
    </row>
    <row r="264" spans="1:15">
      <c r="A264" s="81"/>
      <c r="B264" s="81"/>
      <c r="C264" s="81"/>
      <c r="D264" s="81"/>
      <c r="E264" s="81"/>
      <c r="F264" s="81"/>
      <c r="G264" s="81"/>
      <c r="H264" s="81"/>
      <c r="I264" s="81"/>
      <c r="J264" s="81"/>
      <c r="K264" s="81"/>
      <c r="L264" s="81"/>
      <c r="M264" s="81"/>
      <c r="N264" s="81"/>
      <c r="O264" s="81"/>
    </row>
    <row r="270" spans="1:15">
      <c r="K270" s="81"/>
      <c r="L270" s="21"/>
      <c r="M270" s="81"/>
      <c r="N270" s="81"/>
      <c r="O270" s="81"/>
    </row>
    <row r="271" spans="1:15">
      <c r="K271" s="81"/>
      <c r="L271" s="81"/>
      <c r="M271" s="81"/>
      <c r="N271" s="81"/>
      <c r="O271" s="81"/>
    </row>
    <row r="272" spans="1:15" ht="15">
      <c r="K272" s="24"/>
      <c r="L272" s="24"/>
      <c r="M272" s="24"/>
      <c r="N272" s="24"/>
      <c r="O272" s="24"/>
    </row>
    <row r="273" spans="11:15" ht="15">
      <c r="K273" s="24"/>
      <c r="L273" s="24"/>
      <c r="M273" s="24"/>
      <c r="N273" s="24"/>
      <c r="O273" s="24"/>
    </row>
    <row r="274" spans="11:15" ht="15">
      <c r="K274" s="81"/>
      <c r="L274" s="127"/>
      <c r="M274" s="127"/>
      <c r="N274" s="127"/>
      <c r="O274" s="127"/>
    </row>
    <row r="275" spans="11:15" ht="15">
      <c r="K275" s="81"/>
      <c r="L275" s="127"/>
      <c r="M275" s="127"/>
      <c r="N275" s="127"/>
      <c r="O275" s="127"/>
    </row>
    <row r="276" spans="11:15" ht="15">
      <c r="K276" s="81"/>
      <c r="L276" s="127"/>
      <c r="M276" s="127"/>
      <c r="N276" s="127"/>
      <c r="O276" s="127"/>
    </row>
    <row r="277" spans="11:15" ht="15">
      <c r="K277" s="81"/>
      <c r="L277" s="127"/>
      <c r="M277" s="127"/>
      <c r="N277" s="127"/>
      <c r="O277" s="127"/>
    </row>
    <row r="278" spans="11:15" ht="15">
      <c r="K278" s="118"/>
      <c r="L278" s="127"/>
      <c r="M278" s="127"/>
      <c r="N278" s="127"/>
      <c r="O278" s="127"/>
    </row>
    <row r="279" spans="11:15" ht="15">
      <c r="K279" s="118"/>
      <c r="L279" s="127"/>
      <c r="M279" s="127"/>
      <c r="N279" s="127"/>
      <c r="O279" s="127"/>
    </row>
    <row r="280" spans="11:15" ht="15">
      <c r="K280" s="118"/>
      <c r="L280" s="127"/>
      <c r="M280" s="127"/>
      <c r="N280" s="127"/>
      <c r="O280" s="127"/>
    </row>
    <row r="281" spans="11:15" ht="15">
      <c r="K281" s="118"/>
      <c r="L281" s="127"/>
      <c r="M281" s="127"/>
      <c r="N281" s="127"/>
      <c r="O281" s="127"/>
    </row>
    <row r="282" spans="11:15" ht="15">
      <c r="K282" s="118"/>
      <c r="L282" s="127"/>
      <c r="M282" s="127"/>
      <c r="N282" s="127"/>
      <c r="O282" s="127"/>
    </row>
    <row r="283" spans="11:15" ht="15">
      <c r="K283" s="81"/>
      <c r="L283" s="127"/>
      <c r="M283" s="127"/>
      <c r="N283" s="127"/>
      <c r="O283" s="127"/>
    </row>
    <row r="284" spans="11:15" ht="15">
      <c r="K284" s="81"/>
      <c r="L284" s="127"/>
      <c r="M284" s="127"/>
      <c r="N284" s="127"/>
      <c r="O284" s="127"/>
    </row>
    <row r="285" spans="11:15" ht="15">
      <c r="K285" s="81"/>
      <c r="L285" s="127"/>
      <c r="M285" s="127"/>
      <c r="N285" s="127"/>
      <c r="O285" s="127"/>
    </row>
    <row r="286" spans="11:15" ht="15">
      <c r="K286" s="81"/>
      <c r="L286" s="127"/>
      <c r="M286" s="127"/>
      <c r="N286" s="127"/>
      <c r="O286" s="127"/>
    </row>
    <row r="287" spans="11:15" ht="15">
      <c r="K287" s="81"/>
      <c r="L287" s="127"/>
      <c r="M287" s="127"/>
      <c r="N287" s="127"/>
      <c r="O287" s="127"/>
    </row>
    <row r="288" spans="11:15" ht="15">
      <c r="K288" s="81"/>
      <c r="L288" s="127"/>
      <c r="M288" s="127"/>
      <c r="N288" s="127"/>
      <c r="O288" s="127"/>
    </row>
    <row r="289" spans="11:15" ht="15">
      <c r="K289" s="81"/>
      <c r="L289" s="127"/>
      <c r="M289" s="127"/>
      <c r="N289" s="127"/>
      <c r="O289" s="127"/>
    </row>
    <row r="290" spans="11:15">
      <c r="K290" s="81"/>
      <c r="L290" s="81"/>
      <c r="M290" s="81"/>
      <c r="N290" s="81"/>
      <c r="O290" s="81"/>
    </row>
    <row r="291" spans="11:15">
      <c r="K291" s="81"/>
      <c r="L291" s="21"/>
      <c r="M291" s="81"/>
      <c r="N291" s="81"/>
      <c r="O291" s="81"/>
    </row>
    <row r="292" spans="11:15">
      <c r="K292" s="81"/>
      <c r="L292" s="81"/>
      <c r="M292" s="81"/>
      <c r="N292" s="81"/>
      <c r="O292" s="81"/>
    </row>
    <row r="293" spans="11:15">
      <c r="K293" s="118"/>
      <c r="L293" s="128"/>
      <c r="M293" s="129"/>
      <c r="N293" s="129"/>
      <c r="O293" s="129"/>
    </row>
    <row r="294" spans="11:15">
      <c r="K294" s="21"/>
      <c r="L294" s="130"/>
      <c r="M294" s="130"/>
      <c r="N294" s="130"/>
      <c r="O294" s="130"/>
    </row>
    <row r="295" spans="11:15">
      <c r="K295" s="81"/>
      <c r="L295" s="131"/>
      <c r="M295" s="131"/>
      <c r="N295" s="132"/>
      <c r="O295" s="131"/>
    </row>
    <row r="296" spans="11:15">
      <c r="K296" s="81"/>
      <c r="L296" s="132"/>
      <c r="M296" s="131"/>
      <c r="N296" s="131"/>
      <c r="O296" s="131"/>
    </row>
    <row r="297" spans="11:15">
      <c r="K297" s="81"/>
      <c r="L297" s="132"/>
      <c r="M297" s="131"/>
      <c r="N297" s="131"/>
      <c r="O297" s="131"/>
    </row>
    <row r="298" spans="11:15">
      <c r="K298" s="81"/>
      <c r="L298" s="131"/>
      <c r="M298" s="131"/>
      <c r="N298" s="131"/>
      <c r="O298" s="131"/>
    </row>
    <row r="299" spans="11:15">
      <c r="K299" s="81"/>
      <c r="L299" s="131"/>
      <c r="M299" s="131"/>
      <c r="N299" s="131"/>
      <c r="O299" s="131"/>
    </row>
    <row r="300" spans="11:15">
      <c r="K300" s="81"/>
      <c r="L300" s="132"/>
      <c r="M300" s="131"/>
      <c r="N300" s="131"/>
      <c r="O300" s="131"/>
    </row>
    <row r="301" spans="11:15">
      <c r="K301" s="81"/>
      <c r="L301" s="132"/>
      <c r="M301" s="131"/>
      <c r="N301" s="131"/>
      <c r="O301" s="131"/>
    </row>
    <row r="302" spans="11:15">
      <c r="K302" s="81"/>
      <c r="L302" s="131"/>
      <c r="M302" s="131"/>
      <c r="N302" s="132"/>
      <c r="O302" s="131"/>
    </row>
    <row r="303" spans="11:15">
      <c r="K303" s="81"/>
      <c r="L303" s="131"/>
      <c r="M303" s="131"/>
      <c r="N303" s="131"/>
      <c r="O303" s="131"/>
    </row>
    <row r="304" spans="11:15">
      <c r="K304" s="81"/>
      <c r="L304" s="81"/>
      <c r="M304" s="81"/>
      <c r="N304" s="81"/>
      <c r="O304" s="81"/>
    </row>
    <row r="305" spans="11:15">
      <c r="K305" s="81"/>
      <c r="L305" s="81"/>
      <c r="M305" s="81"/>
      <c r="N305" s="81"/>
      <c r="O305" s="81"/>
    </row>
    <row r="306" spans="11:15">
      <c r="K306" s="81"/>
      <c r="L306" s="81"/>
      <c r="M306" s="81"/>
      <c r="N306" s="81"/>
      <c r="O306" s="81"/>
    </row>
    <row r="307" spans="11:15">
      <c r="K307" s="81"/>
      <c r="L307" s="81"/>
      <c r="M307" s="81"/>
      <c r="N307" s="81"/>
      <c r="O307" s="81"/>
    </row>
    <row r="308" spans="11:15">
      <c r="K308" s="81"/>
      <c r="L308" s="81"/>
      <c r="M308" s="81"/>
      <c r="N308" s="81"/>
      <c r="O308" s="81"/>
    </row>
    <row r="309" spans="11:15" ht="15">
      <c r="K309" s="133"/>
      <c r="L309" s="134"/>
      <c r="M309" s="134"/>
      <c r="N309" s="134"/>
      <c r="O309" s="134"/>
    </row>
    <row r="310" spans="11:15" ht="15">
      <c r="K310" s="133"/>
      <c r="L310" s="133"/>
      <c r="M310" s="133"/>
      <c r="N310" s="133"/>
      <c r="O310" s="133"/>
    </row>
    <row r="311" spans="11:15" ht="15">
      <c r="K311" s="133"/>
      <c r="L311" s="133"/>
      <c r="M311" s="133"/>
      <c r="N311" s="133"/>
      <c r="O311" s="133"/>
    </row>
    <row r="312" spans="11:15" ht="15">
      <c r="K312" s="133"/>
      <c r="L312" s="133"/>
      <c r="M312" s="133"/>
      <c r="N312" s="133"/>
      <c r="O312" s="133"/>
    </row>
    <row r="313" spans="11:15" ht="15">
      <c r="K313" s="133"/>
      <c r="L313" s="133"/>
      <c r="M313" s="133"/>
      <c r="N313" s="133"/>
      <c r="O313" s="133"/>
    </row>
    <row r="314" spans="11:15" ht="15">
      <c r="K314" s="133"/>
      <c r="L314" s="133"/>
      <c r="M314" s="133"/>
      <c r="N314" s="133"/>
      <c r="O314" s="133"/>
    </row>
    <row r="315" spans="11:15" ht="15">
      <c r="K315" s="133"/>
      <c r="L315" s="133"/>
      <c r="M315" s="133"/>
      <c r="N315" s="133"/>
      <c r="O315" s="133"/>
    </row>
    <row r="316" spans="11:15" ht="15">
      <c r="K316" s="133"/>
      <c r="L316" s="133"/>
      <c r="M316" s="133"/>
      <c r="N316" s="133"/>
      <c r="O316" s="133"/>
    </row>
    <row r="317" spans="11:15" ht="15">
      <c r="K317" s="133"/>
      <c r="L317" s="133"/>
      <c r="M317" s="133"/>
      <c r="N317" s="133"/>
      <c r="O317" s="133"/>
    </row>
    <row r="318" spans="11:15" ht="15">
      <c r="K318" s="133"/>
      <c r="L318" s="133"/>
      <c r="M318" s="133"/>
      <c r="N318" s="133"/>
      <c r="O318" s="133"/>
    </row>
    <row r="319" spans="11:15" ht="15">
      <c r="K319" s="133"/>
      <c r="L319" s="133"/>
      <c r="M319" s="133"/>
      <c r="N319" s="133"/>
      <c r="O319" s="133"/>
    </row>
    <row r="320" spans="11:15">
      <c r="K320" s="81"/>
      <c r="L320" s="81"/>
      <c r="M320" s="81"/>
      <c r="N320" s="81"/>
      <c r="O320" s="81"/>
    </row>
    <row r="321" spans="11:15">
      <c r="K321" s="81"/>
      <c r="L321" s="81"/>
      <c r="M321" s="81"/>
      <c r="N321" s="81"/>
      <c r="O321" s="81"/>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496"/>
  <sheetViews>
    <sheetView zoomScaleNormal="100" workbookViewId="0">
      <selection activeCell="A14" sqref="A14"/>
    </sheetView>
  </sheetViews>
  <sheetFormatPr defaultRowHeight="12.75"/>
  <cols>
    <col min="1" max="1" width="17.140625" style="1" customWidth="1"/>
    <col min="2" max="2" width="11.85546875" style="1" customWidth="1"/>
    <col min="3" max="6" width="10.140625" style="1" bestFit="1" customWidth="1"/>
    <col min="7" max="7" width="9.28515625" style="1" bestFit="1" customWidth="1"/>
    <col min="8" max="8" width="8.85546875" style="1" customWidth="1"/>
    <col min="9" max="9" width="11.140625" style="1" customWidth="1"/>
    <col min="10" max="10" width="9.140625" style="1"/>
    <col min="11" max="11" width="19.140625" style="1" customWidth="1"/>
    <col min="12" max="12" width="13.5703125" style="1" customWidth="1"/>
    <col min="13" max="13" width="11.85546875" style="1" customWidth="1"/>
    <col min="14" max="14" width="10.7109375" style="1" customWidth="1"/>
    <col min="15" max="15" width="10.5703125" style="1" bestFit="1" customWidth="1"/>
    <col min="16" max="16384" width="9.140625" style="1"/>
  </cols>
  <sheetData>
    <row r="1" spans="1:9">
      <c r="A1" s="146" t="s">
        <v>79</v>
      </c>
      <c r="B1" s="147" t="s">
        <v>80</v>
      </c>
      <c r="C1" s="147" t="s">
        <v>81</v>
      </c>
      <c r="D1" s="147" t="s">
        <v>82</v>
      </c>
      <c r="E1" s="147" t="s">
        <v>83</v>
      </c>
      <c r="F1" s="147" t="s">
        <v>84</v>
      </c>
      <c r="G1" s="147" t="s">
        <v>85</v>
      </c>
      <c r="H1" s="148" t="s">
        <v>86</v>
      </c>
      <c r="I1" s="115"/>
    </row>
    <row r="2" spans="1:9" s="12" customFormat="1">
      <c r="A2" s="138" t="s">
        <v>87</v>
      </c>
      <c r="B2" s="137">
        <v>14588375</v>
      </c>
      <c r="C2" s="137">
        <v>25297037</v>
      </c>
      <c r="D2" s="137">
        <v>26711275</v>
      </c>
      <c r="E2" s="137">
        <v>28513720</v>
      </c>
      <c r="F2" s="137">
        <v>18376510</v>
      </c>
      <c r="G2" s="137">
        <v>4040639</v>
      </c>
      <c r="H2" s="139">
        <v>762054</v>
      </c>
      <c r="I2" s="116"/>
    </row>
    <row r="3" spans="1:9" s="12" customFormat="1">
      <c r="A3" s="140" t="s">
        <v>42</v>
      </c>
      <c r="B3" s="137">
        <v>12345180</v>
      </c>
      <c r="C3" s="137">
        <v>22104146</v>
      </c>
      <c r="D3" s="137">
        <v>23726243</v>
      </c>
      <c r="E3" s="137">
        <v>25649237</v>
      </c>
      <c r="F3" s="137">
        <v>16798255</v>
      </c>
      <c r="G3" s="137">
        <v>3720085</v>
      </c>
      <c r="H3" s="139">
        <v>690981</v>
      </c>
      <c r="I3" s="81"/>
    </row>
    <row r="4" spans="1:9">
      <c r="A4" s="141" t="s">
        <v>88</v>
      </c>
      <c r="B4" s="137">
        <v>2243195</v>
      </c>
      <c r="C4" s="137">
        <v>3192891</v>
      </c>
      <c r="D4" s="137">
        <v>2985032</v>
      </c>
      <c r="E4" s="137">
        <v>2864483</v>
      </c>
      <c r="F4" s="137">
        <v>1578255</v>
      </c>
      <c r="G4" s="137">
        <v>320554</v>
      </c>
      <c r="H4" s="139">
        <v>71073</v>
      </c>
      <c r="I4" s="54"/>
    </row>
    <row r="5" spans="1:9">
      <c r="A5" s="141" t="s">
        <v>89</v>
      </c>
      <c r="B5" s="137">
        <v>1008909</v>
      </c>
      <c r="C5" s="137">
        <v>1836820</v>
      </c>
      <c r="D5" s="137">
        <v>1450589</v>
      </c>
      <c r="E5" s="137">
        <v>1368762</v>
      </c>
      <c r="F5" s="137">
        <v>866791</v>
      </c>
      <c r="G5" s="137">
        <v>175046</v>
      </c>
      <c r="H5" s="139">
        <v>32329</v>
      </c>
      <c r="I5" s="81"/>
    </row>
    <row r="6" spans="1:9">
      <c r="A6" s="142" t="s">
        <v>90</v>
      </c>
      <c r="B6" s="137">
        <v>674566</v>
      </c>
      <c r="C6" s="137">
        <v>910202</v>
      </c>
      <c r="D6" s="137">
        <v>721913</v>
      </c>
      <c r="E6" s="137">
        <v>695608</v>
      </c>
      <c r="F6" s="137">
        <v>470287</v>
      </c>
      <c r="G6" s="137">
        <v>101069</v>
      </c>
      <c r="H6" s="139">
        <v>19673</v>
      </c>
      <c r="I6" s="136"/>
    </row>
    <row r="7" spans="1:9" ht="25.5">
      <c r="A7" s="142" t="s">
        <v>91</v>
      </c>
      <c r="B7" s="137">
        <v>13406</v>
      </c>
      <c r="C7" s="137">
        <v>23390</v>
      </c>
      <c r="D7" s="137">
        <v>17800</v>
      </c>
      <c r="E7" s="137">
        <v>18658</v>
      </c>
      <c r="F7" s="137">
        <v>11570</v>
      </c>
      <c r="G7" s="137">
        <v>1922</v>
      </c>
      <c r="H7" s="139">
        <v>742</v>
      </c>
      <c r="I7" s="136"/>
    </row>
    <row r="8" spans="1:9" ht="25.5">
      <c r="A8" s="142" t="s">
        <v>92</v>
      </c>
      <c r="B8" s="137">
        <v>271587</v>
      </c>
      <c r="C8" s="137">
        <v>758249</v>
      </c>
      <c r="D8" s="137">
        <v>513981</v>
      </c>
      <c r="E8" s="137">
        <v>443637</v>
      </c>
      <c r="F8" s="137">
        <v>259188</v>
      </c>
      <c r="G8" s="137">
        <v>49561</v>
      </c>
      <c r="H8" s="139">
        <v>7331</v>
      </c>
      <c r="I8" s="136"/>
    </row>
    <row r="9" spans="1:9" s="22" customFormat="1">
      <c r="A9" s="142" t="s">
        <v>49</v>
      </c>
      <c r="B9" s="137">
        <v>45871</v>
      </c>
      <c r="C9" s="137">
        <v>139742</v>
      </c>
      <c r="D9" s="137">
        <v>184467</v>
      </c>
      <c r="E9" s="137">
        <v>199692</v>
      </c>
      <c r="F9" s="137">
        <v>118889</v>
      </c>
      <c r="G9" s="137">
        <v>22149</v>
      </c>
      <c r="H9" s="139">
        <v>4394</v>
      </c>
      <c r="I9" s="136"/>
    </row>
    <row r="10" spans="1:9">
      <c r="A10" s="142" t="s">
        <v>50</v>
      </c>
      <c r="B10" s="137">
        <v>3479</v>
      </c>
      <c r="C10" s="137">
        <v>5237</v>
      </c>
      <c r="D10" s="137">
        <v>12428</v>
      </c>
      <c r="E10" s="137">
        <v>11167</v>
      </c>
      <c r="F10" s="137">
        <v>6857</v>
      </c>
      <c r="G10" s="137">
        <v>345</v>
      </c>
      <c r="H10" s="139">
        <v>189</v>
      </c>
      <c r="I10" s="136"/>
    </row>
    <row r="11" spans="1:9">
      <c r="A11" s="140" t="s">
        <v>51</v>
      </c>
      <c r="B11" s="137">
        <v>18703</v>
      </c>
      <c r="C11" s="137">
        <v>35469</v>
      </c>
      <c r="D11" s="137">
        <v>30930</v>
      </c>
      <c r="E11" s="137">
        <v>32972</v>
      </c>
      <c r="F11" s="137">
        <v>19893</v>
      </c>
      <c r="G11" s="137">
        <v>5399</v>
      </c>
      <c r="H11" s="139">
        <v>1116</v>
      </c>
      <c r="I11" s="81"/>
    </row>
    <row r="12" spans="1:9">
      <c r="A12" s="140" t="s">
        <v>31</v>
      </c>
      <c r="B12" s="137">
        <v>26287</v>
      </c>
      <c r="C12" s="137">
        <v>58411</v>
      </c>
      <c r="D12" s="137">
        <v>56041</v>
      </c>
      <c r="E12" s="137">
        <v>78429</v>
      </c>
      <c r="F12" s="137">
        <v>42410</v>
      </c>
      <c r="G12" s="137">
        <v>5827</v>
      </c>
      <c r="H12" s="139">
        <v>519</v>
      </c>
      <c r="I12" s="81"/>
    </row>
    <row r="13" spans="1:9">
      <c r="A13" s="140" t="s">
        <v>32</v>
      </c>
      <c r="B13" s="137">
        <v>167089</v>
      </c>
      <c r="C13" s="137">
        <v>209603</v>
      </c>
      <c r="D13" s="137">
        <v>142335</v>
      </c>
      <c r="E13" s="137">
        <v>126117</v>
      </c>
      <c r="F13" s="137">
        <v>66404</v>
      </c>
      <c r="G13" s="137">
        <v>11993</v>
      </c>
      <c r="H13" s="139">
        <v>2656</v>
      </c>
      <c r="I13" s="81"/>
    </row>
    <row r="14" spans="1:9">
      <c r="A14" s="141" t="s">
        <v>303</v>
      </c>
      <c r="B14" s="137">
        <v>1166750</v>
      </c>
      <c r="C14" s="137">
        <v>792305</v>
      </c>
      <c r="D14" s="137">
        <v>581605</v>
      </c>
      <c r="E14" s="137">
        <v>634642</v>
      </c>
      <c r="F14" s="137">
        <v>445151</v>
      </c>
      <c r="G14" s="137">
        <v>130895</v>
      </c>
      <c r="H14" s="139">
        <v>38163</v>
      </c>
      <c r="I14" s="21"/>
    </row>
    <row r="15" spans="1:9" s="3" customFormat="1">
      <c r="A15" s="140" t="s">
        <v>302</v>
      </c>
      <c r="B15" s="137">
        <v>473760</v>
      </c>
      <c r="C15" s="137">
        <v>833337</v>
      </c>
      <c r="D15" s="137">
        <v>1316590</v>
      </c>
      <c r="E15" s="137">
        <v>1539176</v>
      </c>
      <c r="F15" s="137">
        <v>1202968</v>
      </c>
      <c r="G15" s="137">
        <v>428752</v>
      </c>
      <c r="H15" s="139">
        <v>109498</v>
      </c>
      <c r="I15" s="81"/>
    </row>
    <row r="16" spans="1:9">
      <c r="A16" s="140" t="s">
        <v>95</v>
      </c>
      <c r="B16" s="137">
        <v>220042</v>
      </c>
      <c r="C16" s="137">
        <v>256168</v>
      </c>
      <c r="D16" s="137">
        <v>242665</v>
      </c>
      <c r="E16" s="137">
        <v>250849</v>
      </c>
      <c r="F16" s="137">
        <v>146845</v>
      </c>
      <c r="G16" s="137">
        <v>40020</v>
      </c>
      <c r="H16" s="139">
        <v>8432</v>
      </c>
      <c r="I16" s="81"/>
    </row>
    <row r="17" spans="1:10" ht="13.5" thickBot="1">
      <c r="A17" s="143" t="s">
        <v>96</v>
      </c>
      <c r="B17" s="144">
        <v>17669915</v>
      </c>
      <c r="C17" s="144">
        <v>29319150</v>
      </c>
      <c r="D17" s="144">
        <v>30532030</v>
      </c>
      <c r="E17" s="144">
        <v>32544667</v>
      </c>
      <c r="F17" s="144">
        <v>21166972</v>
      </c>
      <c r="G17" s="144">
        <v>4838571</v>
      </c>
      <c r="H17" s="145">
        <v>954767</v>
      </c>
      <c r="I17" s="81"/>
    </row>
    <row r="18" spans="1:10">
      <c r="A18" s="81"/>
      <c r="B18" s="81"/>
      <c r="C18" s="81"/>
      <c r="D18" s="81"/>
      <c r="E18" s="81"/>
      <c r="F18" s="81"/>
      <c r="G18" s="81"/>
      <c r="H18" s="81"/>
      <c r="I18" s="81"/>
      <c r="J18" s="81"/>
    </row>
    <row r="19" spans="1:10">
      <c r="A19" s="81"/>
      <c r="B19" s="113"/>
      <c r="C19" s="113"/>
      <c r="D19" s="113"/>
      <c r="E19" s="113"/>
      <c r="F19" s="113"/>
      <c r="G19" s="113"/>
      <c r="H19" s="114"/>
      <c r="I19" s="115"/>
      <c r="J19" s="81"/>
    </row>
    <row r="20" spans="1:10" s="81" customFormat="1" ht="14.25">
      <c r="B20" s="349" t="s">
        <v>78</v>
      </c>
      <c r="C20" s="349"/>
      <c r="D20" s="349"/>
      <c r="E20" s="349"/>
    </row>
    <row r="21" spans="1:10" s="81" customFormat="1"/>
    <row r="22" spans="1:10" s="81" customFormat="1"/>
    <row r="23" spans="1:10" s="81" customFormat="1"/>
    <row r="24" spans="1:10" s="81" customFormat="1"/>
    <row r="25" spans="1:10" s="81" customFormat="1"/>
    <row r="26" spans="1:10" s="81" customFormat="1"/>
    <row r="27" spans="1:10" s="81" customFormat="1"/>
    <row r="28" spans="1:10" s="81" customFormat="1"/>
    <row r="29" spans="1:10" s="81" customFormat="1"/>
    <row r="30" spans="1:10" s="81" customFormat="1"/>
    <row r="31" spans="1:10" s="81" customFormat="1"/>
    <row r="32" spans="1:10" s="81" customFormat="1"/>
    <row r="33" s="81" customFormat="1"/>
    <row r="34" s="81" customFormat="1"/>
    <row r="35" s="81" customFormat="1"/>
    <row r="36" s="81" customFormat="1"/>
    <row r="37" s="81" customFormat="1"/>
    <row r="38" s="81" customFormat="1"/>
    <row r="39" s="81" customFormat="1"/>
    <row r="40" s="81" customFormat="1"/>
    <row r="41" s="81" customFormat="1"/>
    <row r="42" s="81" customFormat="1"/>
    <row r="43" s="81" customFormat="1"/>
    <row r="44" s="81" customFormat="1"/>
    <row r="45" s="81" customFormat="1"/>
    <row r="46" s="81" customFormat="1"/>
    <row r="47" s="81" customFormat="1"/>
    <row r="48" s="81" customFormat="1"/>
    <row r="49" s="81" customFormat="1"/>
    <row r="50" s="81" customFormat="1"/>
    <row r="51" s="81" customFormat="1"/>
    <row r="52" s="81" customFormat="1"/>
    <row r="53" s="81" customFormat="1"/>
    <row r="54" s="81" customFormat="1"/>
    <row r="55" s="81" customFormat="1"/>
    <row r="56" s="81" customFormat="1"/>
    <row r="57" s="81" customFormat="1"/>
    <row r="58" s="81" customFormat="1"/>
    <row r="59" s="81" customFormat="1"/>
    <row r="60" s="81" customFormat="1"/>
    <row r="61" s="81" customFormat="1"/>
    <row r="62" s="81" customFormat="1"/>
    <row r="63" s="81" customFormat="1"/>
    <row r="64" s="81" customFormat="1"/>
    <row r="65" s="81" customFormat="1"/>
    <row r="66" s="81" customFormat="1"/>
    <row r="67" s="81" customFormat="1"/>
    <row r="68" s="81" customFormat="1"/>
    <row r="69" s="81" customFormat="1"/>
    <row r="70" s="81" customFormat="1"/>
    <row r="71" s="81" customFormat="1"/>
    <row r="72" s="81" customFormat="1"/>
    <row r="73" s="81" customFormat="1"/>
    <row r="74" s="81" customFormat="1"/>
    <row r="75" s="81" customFormat="1"/>
    <row r="76" s="81" customFormat="1"/>
    <row r="77" s="81" customFormat="1"/>
    <row r="78" s="81" customFormat="1"/>
    <row r="79" s="81" customFormat="1"/>
    <row r="80" s="81" customFormat="1"/>
    <row r="81" s="81" customFormat="1"/>
    <row r="82" s="81" customFormat="1"/>
    <row r="83" s="81" customFormat="1"/>
    <row r="84" s="81" customFormat="1"/>
    <row r="85" s="81" customFormat="1"/>
    <row r="86" s="81" customFormat="1"/>
    <row r="87" s="81" customFormat="1"/>
    <row r="88" s="81" customFormat="1"/>
    <row r="89" s="81" customFormat="1"/>
    <row r="90" s="81" customFormat="1"/>
    <row r="91" s="81" customFormat="1"/>
    <row r="92" s="81" customFormat="1"/>
    <row r="93" s="81" customFormat="1"/>
    <row r="94" s="81" customFormat="1"/>
    <row r="95" s="81" customFormat="1"/>
    <row r="96" s="81" customFormat="1"/>
    <row r="97" s="81" customFormat="1"/>
    <row r="98" s="81" customFormat="1"/>
    <row r="99" s="81" customFormat="1"/>
    <row r="100" s="81" customFormat="1"/>
    <row r="101" s="81" customFormat="1"/>
    <row r="102" s="81" customFormat="1"/>
    <row r="103" s="81" customFormat="1"/>
    <row r="104" s="81" customFormat="1"/>
    <row r="105" s="81" customFormat="1"/>
    <row r="106" s="81" customFormat="1"/>
    <row r="107" s="81" customFormat="1"/>
    <row r="108" s="81" customFormat="1"/>
    <row r="109" s="81" customFormat="1"/>
    <row r="110" s="81" customFormat="1"/>
    <row r="111" s="81" customFormat="1"/>
    <row r="112" s="81" customFormat="1"/>
    <row r="113" s="81" customFormat="1"/>
    <row r="114" s="81" customFormat="1"/>
    <row r="115" s="81" customFormat="1"/>
    <row r="116" s="81" customFormat="1"/>
    <row r="117" s="81" customFormat="1"/>
    <row r="118" s="81" customFormat="1"/>
    <row r="119" s="81" customFormat="1"/>
    <row r="120" s="81" customFormat="1"/>
    <row r="121" s="81" customFormat="1"/>
    <row r="122" s="81" customFormat="1"/>
    <row r="123" s="81" customFormat="1"/>
    <row r="124" s="81" customFormat="1"/>
    <row r="125" s="81" customFormat="1"/>
    <row r="126" s="81" customFormat="1"/>
    <row r="127" s="81" customFormat="1"/>
    <row r="128" s="81" customFormat="1"/>
    <row r="129" s="81" customFormat="1"/>
    <row r="130" s="81" customFormat="1"/>
    <row r="131" s="81" customFormat="1"/>
    <row r="132" s="81" customFormat="1"/>
    <row r="133" s="81" customFormat="1"/>
    <row r="134" s="81" customFormat="1"/>
    <row r="135" s="81" customFormat="1"/>
    <row r="136" s="81" customFormat="1"/>
    <row r="137" s="81" customFormat="1"/>
    <row r="138" s="81" customFormat="1"/>
    <row r="139" s="81" customFormat="1"/>
    <row r="140" s="81" customFormat="1"/>
    <row r="141" s="81" customFormat="1"/>
    <row r="142" s="81" customFormat="1"/>
    <row r="143" s="81" customFormat="1"/>
    <row r="144" s="81" customFormat="1"/>
    <row r="145" s="81" customFormat="1"/>
    <row r="146" s="81" customFormat="1"/>
    <row r="147" s="81" customFormat="1"/>
    <row r="148" s="81" customFormat="1"/>
    <row r="149" s="81" customFormat="1"/>
    <row r="150" s="81" customFormat="1"/>
    <row r="151" s="81" customFormat="1"/>
    <row r="152" s="81" customFormat="1"/>
    <row r="153" s="81" customFormat="1"/>
    <row r="154" s="81" customFormat="1"/>
    <row r="155" s="81" customFormat="1"/>
    <row r="156" s="81" customFormat="1"/>
    <row r="157" s="81" customFormat="1"/>
    <row r="158" s="81" customFormat="1"/>
    <row r="159" s="81" customFormat="1"/>
    <row r="160" s="81" customFormat="1"/>
    <row r="161" s="81" customFormat="1"/>
    <row r="162" s="81" customFormat="1"/>
    <row r="163" s="81" customFormat="1"/>
    <row r="164" s="81" customFormat="1"/>
    <row r="165" s="81" customFormat="1"/>
    <row r="166" s="81" customFormat="1"/>
    <row r="167" s="81" customFormat="1"/>
    <row r="168" s="81" customFormat="1"/>
    <row r="169" s="81" customFormat="1"/>
    <row r="170" s="81" customFormat="1"/>
    <row r="171" s="81" customFormat="1"/>
    <row r="172" s="81" customFormat="1"/>
    <row r="173" s="81" customFormat="1"/>
    <row r="174" s="81" customFormat="1"/>
    <row r="175" s="81" customFormat="1"/>
    <row r="176" s="81" customFormat="1"/>
    <row r="177" s="81" customFormat="1"/>
    <row r="178" s="81" customFormat="1"/>
    <row r="179" s="81" customFormat="1"/>
    <row r="180" s="81" customFormat="1"/>
    <row r="181" s="81" customFormat="1"/>
    <row r="182" s="81" customFormat="1"/>
    <row r="183" s="81" customFormat="1"/>
    <row r="184" s="81" customFormat="1"/>
    <row r="185" s="81" customFormat="1"/>
    <row r="186" s="81" customFormat="1"/>
    <row r="187" s="81" customFormat="1"/>
    <row r="188" s="81" customFormat="1"/>
    <row r="189" s="81" customFormat="1"/>
    <row r="190" s="81" customFormat="1"/>
    <row r="191" s="81" customFormat="1"/>
    <row r="192" s="81" customFormat="1"/>
    <row r="193" s="81" customFormat="1"/>
    <row r="194" s="81" customFormat="1"/>
    <row r="195" s="81" customFormat="1"/>
    <row r="196" s="81" customFormat="1"/>
    <row r="197" s="81" customFormat="1"/>
    <row r="198" s="81" customFormat="1"/>
    <row r="199" s="81" customFormat="1"/>
    <row r="200" s="81" customFormat="1"/>
    <row r="201" s="81" customFormat="1"/>
    <row r="202" s="81" customFormat="1"/>
    <row r="203" s="81" customFormat="1"/>
    <row r="204" s="81" customFormat="1"/>
    <row r="205" s="81" customFormat="1"/>
    <row r="206" s="81" customFormat="1"/>
    <row r="207" s="81" customFormat="1"/>
    <row r="208" s="81" customFormat="1"/>
    <row r="209" s="81" customFormat="1"/>
    <row r="210" s="81" customFormat="1"/>
    <row r="211" s="81" customFormat="1"/>
    <row r="212" s="81" customFormat="1"/>
    <row r="213" s="81" customFormat="1"/>
    <row r="214" s="81" customFormat="1"/>
    <row r="215" s="81" customFormat="1"/>
    <row r="216" s="81" customFormat="1"/>
    <row r="217" s="81" customFormat="1"/>
    <row r="218" s="81" customFormat="1"/>
    <row r="219" s="81" customFormat="1"/>
    <row r="220" s="81" customFormat="1"/>
    <row r="221" s="81" customFormat="1"/>
    <row r="222" s="81" customFormat="1"/>
    <row r="223" s="81" customFormat="1"/>
    <row r="224" s="81" customFormat="1"/>
    <row r="225" s="81" customFormat="1"/>
    <row r="226" s="81" customFormat="1"/>
    <row r="227" s="81" customFormat="1"/>
    <row r="228" s="81" customFormat="1"/>
    <row r="229" s="81" customFormat="1"/>
    <row r="230" s="81" customFormat="1"/>
    <row r="231" s="81" customFormat="1"/>
    <row r="232" s="81" customFormat="1"/>
    <row r="233" s="81" customFormat="1"/>
    <row r="234" s="81" customFormat="1"/>
    <row r="235" s="81" customFormat="1"/>
    <row r="236" s="81" customFormat="1"/>
    <row r="237" s="81" customFormat="1"/>
    <row r="238" s="81" customFormat="1"/>
    <row r="239" s="81" customFormat="1"/>
    <row r="240" s="81" customFormat="1"/>
    <row r="241" s="81" customFormat="1"/>
    <row r="242" s="81" customFormat="1"/>
    <row r="243" s="81" customFormat="1"/>
    <row r="244" s="81" customFormat="1"/>
    <row r="245" s="81" customFormat="1"/>
    <row r="246" s="81" customFormat="1"/>
    <row r="247" s="81" customFormat="1"/>
    <row r="248" s="81" customFormat="1"/>
    <row r="249" s="81" customFormat="1"/>
    <row r="250" s="81" customFormat="1"/>
    <row r="251" s="81" customFormat="1"/>
    <row r="252" s="81" customFormat="1"/>
    <row r="253" s="81" customFormat="1"/>
    <row r="254" s="81" customFormat="1"/>
    <row r="255" s="81" customFormat="1"/>
    <row r="256" s="81" customFormat="1"/>
    <row r="257" s="81" customFormat="1"/>
    <row r="258" s="81" customFormat="1"/>
    <row r="259" s="81" customFormat="1"/>
    <row r="260" s="81" customFormat="1"/>
    <row r="261" s="81" customFormat="1"/>
    <row r="262" s="81" customFormat="1"/>
    <row r="263" s="81" customFormat="1"/>
    <row r="264" s="81" customFormat="1"/>
    <row r="265" s="81" customFormat="1"/>
    <row r="266" s="81" customFormat="1"/>
    <row r="267" s="81" customFormat="1"/>
    <row r="268" s="81" customFormat="1"/>
    <row r="269" s="81" customFormat="1"/>
    <row r="270" s="81" customFormat="1"/>
    <row r="271" s="81" customFormat="1"/>
    <row r="272" s="81" customFormat="1"/>
    <row r="273" s="81" customFormat="1"/>
    <row r="274" s="81" customFormat="1"/>
    <row r="275" s="81" customFormat="1"/>
    <row r="276" s="81" customFormat="1"/>
    <row r="277" s="81" customFormat="1"/>
    <row r="278" s="81" customFormat="1"/>
    <row r="279" s="81" customFormat="1"/>
    <row r="280" s="81" customFormat="1"/>
    <row r="281" s="81" customFormat="1"/>
    <row r="282" s="81" customFormat="1"/>
    <row r="283" s="81" customFormat="1"/>
    <row r="284" s="81" customFormat="1"/>
    <row r="285" s="81" customFormat="1"/>
    <row r="286" s="81" customFormat="1"/>
    <row r="287" s="81" customFormat="1"/>
    <row r="288" s="81" customFormat="1"/>
    <row r="289" s="81" customFormat="1"/>
    <row r="290" s="81" customFormat="1"/>
    <row r="291" s="81" customFormat="1"/>
    <row r="292" s="81" customFormat="1"/>
    <row r="293" s="81" customFormat="1"/>
    <row r="294" s="81" customFormat="1"/>
    <row r="295" s="81" customFormat="1"/>
    <row r="296" s="81" customFormat="1"/>
    <row r="297" s="81" customFormat="1"/>
    <row r="298" s="81" customFormat="1"/>
    <row r="299" s="81" customFormat="1"/>
    <row r="300" s="81" customFormat="1"/>
    <row r="301" s="81" customFormat="1"/>
    <row r="302" s="81" customFormat="1"/>
    <row r="303" s="81" customFormat="1"/>
    <row r="304" s="81" customFormat="1"/>
    <row r="305" s="81" customFormat="1"/>
    <row r="306" s="81" customFormat="1"/>
    <row r="307" s="81" customFormat="1"/>
    <row r="308" s="81" customFormat="1"/>
    <row r="309" s="81" customFormat="1"/>
    <row r="310" s="81" customFormat="1"/>
    <row r="311" s="81" customFormat="1"/>
    <row r="312" s="81" customFormat="1"/>
    <row r="313" s="81" customFormat="1"/>
    <row r="314" s="81" customFormat="1"/>
    <row r="315" s="81" customFormat="1"/>
    <row r="316" s="81" customFormat="1"/>
    <row r="317" s="81" customFormat="1"/>
    <row r="318" s="81" customFormat="1"/>
    <row r="319" s="81" customFormat="1"/>
    <row r="320" s="81" customFormat="1"/>
    <row r="321" s="81" customFormat="1"/>
    <row r="322" s="81" customFormat="1"/>
    <row r="323" s="81" customFormat="1"/>
    <row r="324" s="81" customFormat="1"/>
    <row r="325" s="81" customFormat="1"/>
    <row r="326" s="81" customFormat="1"/>
    <row r="327" s="81" customFormat="1"/>
    <row r="328" s="81" customFormat="1"/>
    <row r="329" s="81" customFormat="1"/>
    <row r="330" s="81" customFormat="1"/>
    <row r="331" s="81" customFormat="1"/>
    <row r="332" s="81" customFormat="1"/>
    <row r="333" s="81" customFormat="1"/>
    <row r="334" s="81" customFormat="1"/>
    <row r="335" s="81" customFormat="1"/>
    <row r="336" s="81" customFormat="1"/>
    <row r="337" s="81" customFormat="1"/>
    <row r="338" s="81" customFormat="1"/>
    <row r="339" s="81" customFormat="1"/>
    <row r="340" s="81" customFormat="1"/>
    <row r="341" s="81" customFormat="1"/>
    <row r="342" s="81" customFormat="1"/>
    <row r="343" s="81" customFormat="1"/>
    <row r="344" s="81" customFormat="1"/>
    <row r="345" s="81" customFormat="1"/>
    <row r="346" s="81" customFormat="1"/>
    <row r="347" s="81" customFormat="1"/>
    <row r="348" s="81" customFormat="1"/>
    <row r="349" s="81" customFormat="1"/>
    <row r="350" s="81" customFormat="1"/>
    <row r="351" s="81" customFormat="1"/>
    <row r="352" s="81" customFormat="1"/>
    <row r="353" s="81" customFormat="1"/>
    <row r="354" s="81" customFormat="1"/>
    <row r="355" s="81" customFormat="1"/>
    <row r="356" s="81" customFormat="1"/>
    <row r="357" s="81" customFormat="1"/>
    <row r="358" s="81" customFormat="1"/>
    <row r="359" s="81" customFormat="1"/>
    <row r="360" s="81" customFormat="1"/>
    <row r="361" s="81" customFormat="1"/>
    <row r="362" s="81" customFormat="1"/>
    <row r="363" s="81" customFormat="1"/>
    <row r="364" s="81" customFormat="1"/>
    <row r="365" s="81" customFormat="1"/>
    <row r="366" s="81" customFormat="1"/>
    <row r="367" s="81" customFormat="1"/>
    <row r="368" s="81" customFormat="1"/>
    <row r="369" s="81" customFormat="1"/>
    <row r="370" s="81" customFormat="1"/>
    <row r="371" s="81" customFormat="1"/>
    <row r="372" s="81" customFormat="1"/>
    <row r="373" s="81" customFormat="1"/>
    <row r="374" s="81" customFormat="1"/>
    <row r="375" s="81" customFormat="1"/>
    <row r="376" s="81" customFormat="1"/>
    <row r="377" s="81" customFormat="1"/>
    <row r="378" s="81" customFormat="1"/>
    <row r="379" s="81" customFormat="1"/>
    <row r="380" s="81" customFormat="1"/>
    <row r="381" s="81" customFormat="1"/>
    <row r="382" s="81" customFormat="1"/>
    <row r="383" s="81" customFormat="1"/>
    <row r="384" s="81" customFormat="1"/>
    <row r="385" s="81" customFormat="1"/>
    <row r="386" s="81" customFormat="1"/>
    <row r="387" s="81" customFormat="1"/>
    <row r="388" s="81" customFormat="1"/>
    <row r="389" s="81" customFormat="1"/>
    <row r="390" s="81" customFormat="1"/>
    <row r="391" s="81" customFormat="1"/>
    <row r="392" s="81" customFormat="1"/>
    <row r="393" s="81" customFormat="1"/>
    <row r="394" s="81" customFormat="1"/>
    <row r="395" s="81" customFormat="1"/>
    <row r="396" s="81" customFormat="1"/>
    <row r="397" s="81" customFormat="1"/>
    <row r="398" s="81" customFormat="1"/>
    <row r="399" s="81" customFormat="1"/>
    <row r="400" s="81" customFormat="1"/>
    <row r="401" s="81" customFormat="1"/>
    <row r="402" s="81" customFormat="1"/>
    <row r="403" s="81" customFormat="1"/>
    <row r="404" s="81" customFormat="1"/>
    <row r="405" s="81" customFormat="1"/>
    <row r="406" s="81" customFormat="1"/>
    <row r="407" s="81" customFormat="1"/>
    <row r="408" s="81" customFormat="1"/>
    <row r="409" s="81" customFormat="1"/>
    <row r="410" s="81" customFormat="1"/>
    <row r="411" s="81" customFormat="1"/>
    <row r="412" s="81" customFormat="1"/>
    <row r="413" s="81" customFormat="1"/>
    <row r="414" s="81" customFormat="1"/>
    <row r="415" s="81" customFormat="1"/>
    <row r="416" s="81" customFormat="1"/>
    <row r="417" s="81" customFormat="1"/>
    <row r="418" s="81" customFormat="1"/>
    <row r="419" s="81" customFormat="1"/>
    <row r="420" s="81" customFormat="1"/>
    <row r="421" s="81" customFormat="1"/>
    <row r="422" s="81" customFormat="1"/>
    <row r="423" s="81" customFormat="1"/>
    <row r="424" s="81" customFormat="1"/>
    <row r="425" s="81" customFormat="1"/>
    <row r="426" s="81" customFormat="1"/>
    <row r="427" s="81" customFormat="1"/>
    <row r="428" s="81" customFormat="1"/>
    <row r="429" s="81" customFormat="1"/>
    <row r="430" s="81" customFormat="1"/>
    <row r="431" s="81" customFormat="1"/>
    <row r="432" s="81" customFormat="1"/>
    <row r="433" s="81" customFormat="1"/>
    <row r="434" s="81" customFormat="1"/>
    <row r="435" s="81" customFormat="1"/>
    <row r="436" s="81" customFormat="1"/>
    <row r="437" s="81" customFormat="1"/>
    <row r="438" s="81" customFormat="1"/>
    <row r="439" s="81" customFormat="1"/>
    <row r="440" s="81" customFormat="1"/>
    <row r="441" s="81" customFormat="1"/>
    <row r="442" s="81" customFormat="1"/>
    <row r="443" s="81" customFormat="1"/>
    <row r="444" s="81" customFormat="1"/>
    <row r="445" s="81" customFormat="1"/>
    <row r="446" s="81" customFormat="1"/>
    <row r="447" s="81" customFormat="1"/>
    <row r="448" s="81" customFormat="1"/>
    <row r="449" s="81" customFormat="1"/>
    <row r="450" s="81" customFormat="1"/>
    <row r="451" s="81" customFormat="1"/>
    <row r="452" s="81" customFormat="1"/>
    <row r="453" s="81" customFormat="1"/>
    <row r="454" s="81" customFormat="1"/>
    <row r="455" s="81" customFormat="1"/>
    <row r="456" s="81" customFormat="1"/>
    <row r="457" s="81" customFormat="1"/>
    <row r="458" s="81" customFormat="1"/>
    <row r="459" s="81" customFormat="1"/>
    <row r="460" s="81" customFormat="1"/>
    <row r="461" s="81" customFormat="1"/>
    <row r="462" s="81" customFormat="1"/>
    <row r="463" s="81" customFormat="1"/>
    <row r="464" s="81" customFormat="1"/>
    <row r="465" s="81" customFormat="1"/>
    <row r="466" s="81" customFormat="1"/>
    <row r="467" s="81" customFormat="1"/>
    <row r="468" s="81" customFormat="1"/>
    <row r="469" s="81" customFormat="1"/>
    <row r="470" s="81" customFormat="1"/>
    <row r="471" s="81" customFormat="1"/>
    <row r="472" s="81" customFormat="1"/>
    <row r="473" s="81" customFormat="1"/>
    <row r="474" s="81" customFormat="1"/>
    <row r="475" s="81" customFormat="1"/>
    <row r="476" s="81" customFormat="1"/>
    <row r="477" s="81" customFormat="1"/>
    <row r="478" s="81" customFormat="1"/>
    <row r="479" s="81" customFormat="1"/>
    <row r="480" s="81" customFormat="1"/>
    <row r="481" s="81" customFormat="1"/>
    <row r="482" s="81" customFormat="1"/>
    <row r="483" s="81" customFormat="1"/>
    <row r="484" s="81" customFormat="1"/>
    <row r="485" s="81" customFormat="1"/>
    <row r="486" s="81" customFormat="1"/>
    <row r="487" s="81" customFormat="1"/>
    <row r="488" s="81" customFormat="1"/>
    <row r="489" s="81" customFormat="1"/>
    <row r="490" s="81" customFormat="1"/>
    <row r="491" s="81" customFormat="1"/>
    <row r="492" s="81" customFormat="1"/>
    <row r="493" s="81" customFormat="1"/>
    <row r="494" s="81" customFormat="1"/>
    <row r="495" s="81" customFormat="1"/>
    <row r="496" s="81" customFormat="1"/>
  </sheetData>
  <mergeCells count="1">
    <mergeCell ref="B20:E2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8"/>
  <sheetViews>
    <sheetView topLeftCell="M1" zoomScaleNormal="100" workbookViewId="0">
      <selection activeCell="M1" sqref="M1:Q1"/>
    </sheetView>
  </sheetViews>
  <sheetFormatPr defaultRowHeight="12.75"/>
  <cols>
    <col min="1" max="1" width="36.5703125" style="20" customWidth="1"/>
    <col min="2" max="8" width="13.42578125" style="20" customWidth="1"/>
    <col min="9" max="9" width="14.140625" style="20" customWidth="1"/>
    <col min="10" max="10" width="11.85546875" style="1" customWidth="1"/>
    <col min="11" max="11" width="17.140625" style="1" customWidth="1"/>
    <col min="12" max="12" width="11.85546875" style="1" customWidth="1"/>
    <col min="13" max="13" width="19.140625" style="1" customWidth="1"/>
    <col min="14" max="14" width="13.5703125" style="1" customWidth="1"/>
    <col min="15" max="15" width="11.85546875" style="1" customWidth="1"/>
    <col min="16" max="16" width="10.7109375" style="1" customWidth="1"/>
    <col min="17" max="17" width="10.5703125" style="1" bestFit="1" customWidth="1"/>
    <col min="18" max="16384" width="9.140625" style="1"/>
  </cols>
  <sheetData>
    <row r="1" spans="13:17" ht="15.75" thickBot="1">
      <c r="M1" s="382" t="s">
        <v>267</v>
      </c>
      <c r="N1" s="382"/>
      <c r="O1" s="382"/>
      <c r="P1" s="382"/>
      <c r="Q1" s="382"/>
    </row>
    <row r="2" spans="13:17" ht="38.25">
      <c r="M2" s="157" t="s">
        <v>97</v>
      </c>
      <c r="N2" s="158" t="s">
        <v>101</v>
      </c>
      <c r="O2" s="158" t="s">
        <v>98</v>
      </c>
      <c r="P2" s="158" t="s">
        <v>99</v>
      </c>
      <c r="Q2" s="159" t="s">
        <v>100</v>
      </c>
    </row>
    <row r="3" spans="13:17" ht="15" customHeight="1">
      <c r="M3" s="160" t="s">
        <v>10</v>
      </c>
      <c r="N3" s="154" t="s">
        <v>102</v>
      </c>
      <c r="O3" s="154" t="s">
        <v>103</v>
      </c>
      <c r="P3" s="154" t="s">
        <v>104</v>
      </c>
      <c r="Q3" s="161" t="s">
        <v>105</v>
      </c>
    </row>
    <row r="4" spans="13:17" ht="15" customHeight="1">
      <c r="M4" s="160" t="s">
        <v>42</v>
      </c>
      <c r="N4" s="155">
        <v>0.73313495384511274</v>
      </c>
      <c r="O4" s="155">
        <v>0.78278480561529717</v>
      </c>
      <c r="P4" s="155">
        <v>0.78668683705788245</v>
      </c>
      <c r="Q4" s="162">
        <v>0.76652658480934932</v>
      </c>
    </row>
    <row r="5" spans="13:17" ht="15" customHeight="1">
      <c r="M5" s="160" t="s">
        <v>88</v>
      </c>
      <c r="N5" s="155">
        <v>0.1156883202506796</v>
      </c>
      <c r="O5" s="155">
        <v>9.2736545795985476E-2</v>
      </c>
      <c r="P5" s="155">
        <v>7.3065999612022259E-2</v>
      </c>
      <c r="Q5" s="162">
        <v>9.6736940689652107E-2</v>
      </c>
    </row>
    <row r="6" spans="13:17" ht="15" customHeight="1">
      <c r="M6" s="160" t="s">
        <v>89</v>
      </c>
      <c r="N6" s="155">
        <v>6.0561515748398055E-2</v>
      </c>
      <c r="O6" s="155">
        <v>4.4697188250044227E-2</v>
      </c>
      <c r="P6" s="155">
        <v>3.984249439268317E-2</v>
      </c>
      <c r="Q6" s="162">
        <v>4.9182216943356588E-2</v>
      </c>
    </row>
    <row r="7" spans="13:17" ht="15" customHeight="1">
      <c r="M7" s="160" t="s">
        <v>51</v>
      </c>
      <c r="N7" s="155">
        <v>1.1528639695214196E-3</v>
      </c>
      <c r="O7" s="155">
        <v>1.0130841188466162E-3</v>
      </c>
      <c r="P7" s="155">
        <v>9.7951395959467824E-4</v>
      </c>
      <c r="Q7" s="162">
        <v>1.0544124770649485E-3</v>
      </c>
    </row>
    <row r="8" spans="13:17" ht="15" customHeight="1">
      <c r="M8" s="160" t="s">
        <v>31</v>
      </c>
      <c r="N8" s="155">
        <v>1.8025044763074131E-3</v>
      </c>
      <c r="O8" s="155">
        <v>2.1318491042738017E-3</v>
      </c>
      <c r="P8" s="155">
        <v>1.8084361789608503E-3</v>
      </c>
      <c r="Q8" s="162">
        <v>1.955277532877101E-3</v>
      </c>
    </row>
    <row r="9" spans="13:17" ht="15" customHeight="1">
      <c r="M9" s="160" t="s">
        <v>32</v>
      </c>
      <c r="N9" s="155">
        <v>8.0165885403337984E-3</v>
      </c>
      <c r="O9" s="155">
        <v>4.255961595452596E-3</v>
      </c>
      <c r="P9" s="155">
        <v>3.0063823450101278E-3</v>
      </c>
      <c r="Q9" s="162">
        <v>5.2996994615739992E-3</v>
      </c>
    </row>
    <row r="10" spans="13:17" ht="15" customHeight="1">
      <c r="M10" s="160" t="s">
        <v>93</v>
      </c>
      <c r="N10" s="155">
        <v>4.169172125472171E-2</v>
      </c>
      <c r="O10" s="155">
        <v>1.928203374377704E-2</v>
      </c>
      <c r="P10" s="155">
        <v>2.2781970978820346E-2</v>
      </c>
      <c r="Q10" s="162">
        <v>2.7655401229044935E-2</v>
      </c>
    </row>
    <row r="11" spans="13:17" ht="15" customHeight="1">
      <c r="M11" s="160" t="s">
        <v>94</v>
      </c>
      <c r="N11" s="155">
        <v>2.781704637025657E-2</v>
      </c>
      <c r="O11" s="155">
        <v>4.527450129482842E-2</v>
      </c>
      <c r="P11" s="155">
        <v>6.458449476285695E-2</v>
      </c>
      <c r="Q11" s="162">
        <v>4.3087281959012881E-2</v>
      </c>
    </row>
    <row r="12" spans="13:17" ht="15" customHeight="1" thickBot="1">
      <c r="M12" s="163" t="s">
        <v>95</v>
      </c>
      <c r="N12" s="164">
        <v>1.0134485544668745E-2</v>
      </c>
      <c r="O12" s="164">
        <v>7.8240304814946159E-3</v>
      </c>
      <c r="P12" s="164">
        <v>7.2438707121691105E-3</v>
      </c>
      <c r="Q12" s="165">
        <v>8.5021848980681575E-3</v>
      </c>
    </row>
    <row r="13" spans="13:17">
      <c r="N13" s="156"/>
      <c r="O13" s="156"/>
      <c r="P13" s="156"/>
      <c r="Q13" s="156"/>
    </row>
    <row r="18" spans="13:17" ht="15">
      <c r="M18" s="125"/>
      <c r="N18" s="126"/>
      <c r="O18" s="126"/>
      <c r="P18" s="126"/>
      <c r="Q18" s="126"/>
    </row>
    <row r="19" spans="13:17" ht="15">
      <c r="M19" s="125"/>
      <c r="N19" s="125"/>
      <c r="O19" s="125"/>
      <c r="P19" s="125"/>
      <c r="Q19" s="125"/>
    </row>
    <row r="20" spans="13:17" ht="15">
      <c r="M20" s="125"/>
      <c r="N20" s="125"/>
      <c r="O20" s="125"/>
      <c r="P20" s="125"/>
      <c r="Q20" s="125"/>
    </row>
    <row r="21" spans="13:17" ht="15">
      <c r="M21" s="125"/>
      <c r="N21" s="125"/>
      <c r="O21" s="125"/>
      <c r="P21" s="125"/>
      <c r="Q21" s="125"/>
    </row>
    <row r="22" spans="13:17" ht="15">
      <c r="M22" s="125"/>
      <c r="N22" s="125"/>
      <c r="O22" s="125"/>
      <c r="P22" s="125"/>
      <c r="Q22" s="125"/>
    </row>
    <row r="23" spans="13:17" ht="15">
      <c r="M23" s="125"/>
      <c r="N23" s="125"/>
      <c r="O23" s="125"/>
      <c r="P23" s="125"/>
      <c r="Q23" s="125"/>
    </row>
    <row r="24" spans="13:17" ht="15">
      <c r="M24" s="125"/>
      <c r="N24" s="125"/>
      <c r="O24" s="125"/>
      <c r="P24" s="125"/>
      <c r="Q24" s="125"/>
    </row>
    <row r="25" spans="13:17" ht="15">
      <c r="M25" s="125"/>
      <c r="N25" s="125"/>
      <c r="O25" s="125"/>
      <c r="P25" s="125"/>
      <c r="Q25" s="125"/>
    </row>
    <row r="26" spans="13:17" ht="15">
      <c r="M26" s="125"/>
      <c r="N26" s="125"/>
      <c r="O26" s="125"/>
      <c r="P26" s="125"/>
      <c r="Q26" s="125"/>
    </row>
    <row r="27" spans="13:17" ht="15">
      <c r="M27" s="125"/>
      <c r="N27" s="125"/>
      <c r="O27" s="125"/>
      <c r="P27" s="125"/>
      <c r="Q27" s="125"/>
    </row>
    <row r="28" spans="13:17" ht="15">
      <c r="M28" s="125"/>
      <c r="N28" s="125"/>
      <c r="O28" s="125"/>
      <c r="P28" s="125"/>
      <c r="Q28" s="125"/>
    </row>
  </sheetData>
  <mergeCells count="1">
    <mergeCell ref="M1:Q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13"/>
  <sheetViews>
    <sheetView workbookViewId="0">
      <selection activeCell="C15" sqref="C15"/>
    </sheetView>
  </sheetViews>
  <sheetFormatPr defaultRowHeight="15"/>
  <cols>
    <col min="2" max="2" width="16.5703125" bestFit="1" customWidth="1"/>
    <col min="3" max="3" width="18.85546875" customWidth="1"/>
    <col min="4" max="4" width="16.7109375" customWidth="1"/>
    <col min="5" max="5" width="15.5703125" customWidth="1"/>
  </cols>
  <sheetData>
    <row r="1" spans="1:7" ht="15.75" thickBot="1">
      <c r="A1" s="387" t="s">
        <v>268</v>
      </c>
      <c r="B1" s="387"/>
      <c r="C1" s="387"/>
      <c r="D1" s="387"/>
      <c r="E1" s="387"/>
      <c r="F1" s="387"/>
      <c r="G1" s="387"/>
    </row>
    <row r="2" spans="1:7" ht="27.75" customHeight="1">
      <c r="B2" s="383" t="s">
        <v>97</v>
      </c>
      <c r="C2" s="385" t="s">
        <v>283</v>
      </c>
      <c r="D2" s="385" t="s">
        <v>284</v>
      </c>
      <c r="E2" s="385" t="s">
        <v>269</v>
      </c>
    </row>
    <row r="3" spans="1:7" ht="15.75" thickBot="1">
      <c r="B3" s="384"/>
      <c r="C3" s="386"/>
      <c r="D3" s="386"/>
      <c r="E3" s="386"/>
    </row>
    <row r="4" spans="1:7" ht="15.75" thickBot="1">
      <c r="B4" s="166" t="s">
        <v>112</v>
      </c>
      <c r="C4" s="167" t="s">
        <v>270</v>
      </c>
      <c r="D4" s="168" t="s">
        <v>271</v>
      </c>
      <c r="E4" s="169">
        <v>-872000</v>
      </c>
    </row>
    <row r="5" spans="1:7" ht="15.75" thickBot="1">
      <c r="B5" s="170" t="s">
        <v>272</v>
      </c>
      <c r="C5" s="171">
        <v>0.86799999999999999</v>
      </c>
      <c r="D5" s="89">
        <v>0.84899999999999998</v>
      </c>
      <c r="E5" s="172">
        <v>-1650000</v>
      </c>
    </row>
    <row r="6" spans="1:7" ht="15.75" thickBot="1">
      <c r="B6" s="170" t="s">
        <v>29</v>
      </c>
      <c r="C6" s="173">
        <v>5.3999999999999999E-2</v>
      </c>
      <c r="D6" s="89">
        <v>6.0999999999999999E-2</v>
      </c>
      <c r="E6" s="315" t="s">
        <v>285</v>
      </c>
    </row>
    <row r="7" spans="1:7" ht="15.75" thickBot="1">
      <c r="B7" s="170" t="s">
        <v>51</v>
      </c>
      <c r="C7" s="173">
        <v>2E-3</v>
      </c>
      <c r="D7" s="89">
        <v>1E-3</v>
      </c>
      <c r="E7" s="172">
        <v>-34000</v>
      </c>
    </row>
    <row r="8" spans="1:7" ht="15.75" thickBot="1">
      <c r="B8" s="170" t="s">
        <v>31</v>
      </c>
      <c r="C8" s="173">
        <v>1E-3</v>
      </c>
      <c r="D8" s="89">
        <v>2E-3</v>
      </c>
      <c r="E8" s="315" t="s">
        <v>286</v>
      </c>
    </row>
    <row r="9" spans="1:7" ht="15.75" thickBot="1">
      <c r="B9" s="170" t="s">
        <v>32</v>
      </c>
      <c r="C9" s="173">
        <v>6.0000000000000001E-3</v>
      </c>
      <c r="D9" s="89">
        <v>8.0000000000000002E-3</v>
      </c>
      <c r="E9" s="315" t="s">
        <v>287</v>
      </c>
    </row>
    <row r="10" spans="1:7" ht="15.75" thickBot="1">
      <c r="B10" s="170" t="s">
        <v>303</v>
      </c>
      <c r="C10" s="173">
        <v>4.1000000000000002E-2</v>
      </c>
      <c r="D10" s="89">
        <v>4.2000000000000003E-2</v>
      </c>
      <c r="E10" s="172">
        <v>-5000</v>
      </c>
    </row>
    <row r="11" spans="1:7" ht="15.75" thickBot="1">
      <c r="B11" s="170" t="s">
        <v>302</v>
      </c>
      <c r="C11" s="173">
        <v>1.9E-2</v>
      </c>
      <c r="D11" s="89">
        <v>2.8000000000000001E-2</v>
      </c>
      <c r="E11" s="315" t="s">
        <v>288</v>
      </c>
    </row>
    <row r="12" spans="1:7" ht="15.75" thickBot="1">
      <c r="B12" s="170" t="s">
        <v>95</v>
      </c>
      <c r="C12" s="173">
        <v>8.0000000000000002E-3</v>
      </c>
      <c r="D12" s="89">
        <v>0.01</v>
      </c>
      <c r="E12" s="315" t="s">
        <v>289</v>
      </c>
    </row>
    <row r="13" spans="1:7">
      <c r="B13" s="246"/>
      <c r="C13" s="246"/>
      <c r="D13" s="246"/>
      <c r="E13" s="246"/>
    </row>
  </sheetData>
  <mergeCells count="5">
    <mergeCell ref="B2:B3"/>
    <mergeCell ref="E2:E3"/>
    <mergeCell ref="A1:G1"/>
    <mergeCell ref="C2:C3"/>
    <mergeCell ref="D2:D3"/>
  </mergeCells>
  <pageMargins left="0.7" right="0.7" top="0.75" bottom="0.75" header="0.3" footer="0.3"/>
  <ignoredErrors>
    <ignoredError sqref="E6 E8:E9 E11:E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15"/>
  <sheetViews>
    <sheetView workbookViewId="0">
      <selection activeCell="A15" sqref="A15"/>
    </sheetView>
  </sheetViews>
  <sheetFormatPr defaultRowHeight="12.75"/>
  <cols>
    <col min="1" max="1" width="17.140625" style="1" customWidth="1"/>
    <col min="2" max="2" width="11.85546875" style="1" customWidth="1"/>
    <col min="3" max="3" width="14" style="1" customWidth="1"/>
    <col min="4" max="4" width="11.140625" style="1" customWidth="1"/>
    <col min="5" max="5" width="10.85546875" style="1" customWidth="1"/>
    <col min="6" max="6" width="12.85546875" style="1" customWidth="1"/>
    <col min="7" max="7" width="11.85546875" style="1" customWidth="1"/>
    <col min="8" max="16384" width="9.140625" style="1"/>
  </cols>
  <sheetData>
    <row r="1" spans="1:7" ht="15.75" thickBot="1">
      <c r="A1" s="388" t="s">
        <v>273</v>
      </c>
      <c r="B1" s="389"/>
      <c r="C1" s="389"/>
      <c r="D1" s="389"/>
      <c r="E1" s="389"/>
      <c r="F1" s="389"/>
      <c r="G1" s="389"/>
    </row>
    <row r="2" spans="1:7" ht="45">
      <c r="A2" s="176"/>
      <c r="B2" s="178" t="s">
        <v>274</v>
      </c>
      <c r="C2" s="178" t="s">
        <v>108</v>
      </c>
      <c r="D2" s="178" t="s">
        <v>275</v>
      </c>
      <c r="E2" s="178" t="s">
        <v>276</v>
      </c>
      <c r="F2" s="178" t="s">
        <v>277</v>
      </c>
      <c r="G2" s="179" t="s">
        <v>100</v>
      </c>
    </row>
    <row r="3" spans="1:7">
      <c r="A3" s="177" t="s">
        <v>27</v>
      </c>
      <c r="B3" s="180">
        <v>0.80127381641188944</v>
      </c>
      <c r="C3" s="180">
        <v>0.67782695987875152</v>
      </c>
      <c r="D3" s="180">
        <v>0.67236964014780864</v>
      </c>
      <c r="E3" s="180">
        <v>0.72523853739151733</v>
      </c>
      <c r="F3" s="180">
        <v>0.75017995775197444</v>
      </c>
      <c r="G3" s="181">
        <v>0.76652658480934932</v>
      </c>
    </row>
    <row r="4" spans="1:7">
      <c r="A4" s="174" t="s">
        <v>28</v>
      </c>
      <c r="B4" s="180">
        <v>7.9786894091733007E-2</v>
      </c>
      <c r="C4" s="180">
        <v>0.15816143153578693</v>
      </c>
      <c r="D4" s="180">
        <v>0.13082455264908147</v>
      </c>
      <c r="E4" s="180">
        <v>9.721040608178548E-2</v>
      </c>
      <c r="F4" s="180">
        <v>0.12636397884907768</v>
      </c>
      <c r="G4" s="181">
        <v>9.6736940689652107E-2</v>
      </c>
    </row>
    <row r="5" spans="1:7">
      <c r="A5" s="174" t="s">
        <v>89</v>
      </c>
      <c r="B5" s="180">
        <v>2.8993153185323799E-2</v>
      </c>
      <c r="C5" s="180">
        <v>7.8364773170501417E-2</v>
      </c>
      <c r="D5" s="180">
        <v>0.10417537152566901</v>
      </c>
      <c r="E5" s="180">
        <v>0.10914135179062083</v>
      </c>
      <c r="F5" s="180">
        <v>3.0253084509505805E-2</v>
      </c>
      <c r="G5" s="181">
        <v>4.9182216943356588E-2</v>
      </c>
    </row>
    <row r="6" spans="1:7">
      <c r="A6" s="175" t="s">
        <v>32</v>
      </c>
      <c r="B6" s="180">
        <v>5.3981456347216E-3</v>
      </c>
      <c r="C6" s="180">
        <v>6.88524876563821E-3</v>
      </c>
      <c r="D6" s="180">
        <v>5.010965775370948E-3</v>
      </c>
      <c r="E6" s="180">
        <v>2.3677803498060668E-3</v>
      </c>
      <c r="F6" s="180">
        <v>3.067691024312797E-3</v>
      </c>
      <c r="G6" s="181">
        <v>5.2996994615739992E-3</v>
      </c>
    </row>
    <row r="7" spans="1:7">
      <c r="A7" s="175" t="s">
        <v>109</v>
      </c>
      <c r="B7" s="180">
        <v>2.5540152318644569E-2</v>
      </c>
      <c r="C7" s="180">
        <v>3.2002717529458713E-2</v>
      </c>
      <c r="D7" s="180">
        <v>3.9982726286014285E-2</v>
      </c>
      <c r="E7" s="180">
        <v>2.6188631727866493E-2</v>
      </c>
      <c r="F7" s="180">
        <v>3.713184344011948E-2</v>
      </c>
      <c r="G7" s="181">
        <v>2.7655401229044935E-2</v>
      </c>
    </row>
    <row r="8" spans="1:7">
      <c r="A8" s="175" t="s">
        <v>35</v>
      </c>
      <c r="B8" s="180">
        <v>4.9419047560749482E-2</v>
      </c>
      <c r="C8" s="180">
        <v>2.8276321944403712E-2</v>
      </c>
      <c r="D8" s="180">
        <v>3.7554007436651618E-2</v>
      </c>
      <c r="E8" s="180">
        <v>2.6185705273429088E-2</v>
      </c>
      <c r="F8" s="180">
        <v>3.8300727903879013E-2</v>
      </c>
      <c r="G8" s="181">
        <v>4.3087281959012881E-2</v>
      </c>
    </row>
    <row r="9" spans="1:7">
      <c r="A9" s="175" t="s">
        <v>95</v>
      </c>
      <c r="B9" s="182">
        <v>9.5887907969380692E-3</v>
      </c>
      <c r="C9" s="180">
        <v>1.8482547175459475E-2</v>
      </c>
      <c r="D9" s="180">
        <v>1.0082736179403985E-2</v>
      </c>
      <c r="E9" s="180">
        <v>1.3667587384974663E-2</v>
      </c>
      <c r="F9" s="180">
        <v>1.470271652113074E-2</v>
      </c>
      <c r="G9" s="181">
        <v>1.1511874908010207E-2</v>
      </c>
    </row>
    <row r="10" spans="1:7">
      <c r="A10" s="177" t="s">
        <v>111</v>
      </c>
      <c r="B10" s="180">
        <v>1</v>
      </c>
      <c r="C10" s="180">
        <v>1</v>
      </c>
      <c r="D10" s="180">
        <v>1</v>
      </c>
      <c r="E10" s="180">
        <v>1</v>
      </c>
      <c r="F10" s="180">
        <v>1</v>
      </c>
      <c r="G10" s="181">
        <v>1</v>
      </c>
    </row>
    <row r="11" spans="1:7" ht="13.5" thickBot="1">
      <c r="A11" s="32" t="s">
        <v>112</v>
      </c>
      <c r="B11" s="183">
        <v>92300585</v>
      </c>
      <c r="C11" s="183">
        <v>20377332</v>
      </c>
      <c r="D11" s="183">
        <v>6923815</v>
      </c>
      <c r="E11" s="183">
        <v>14351838</v>
      </c>
      <c r="F11" s="183">
        <v>594584</v>
      </c>
      <c r="G11" s="184">
        <v>137026072</v>
      </c>
    </row>
    <row r="13" spans="1:7">
      <c r="A13" s="8"/>
    </row>
    <row r="14" spans="1:7">
      <c r="A14" s="21"/>
    </row>
    <row r="15" spans="1:7">
      <c r="A15" s="21"/>
    </row>
  </sheetData>
  <mergeCells count="1">
    <mergeCell ref="A1:G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9"/>
  <sheetViews>
    <sheetView workbookViewId="0">
      <selection activeCell="A14" sqref="A14:G14"/>
    </sheetView>
  </sheetViews>
  <sheetFormatPr defaultRowHeight="12.75"/>
  <cols>
    <col min="1" max="1" width="16.42578125" style="1" bestFit="1" customWidth="1"/>
    <col min="2" max="2" width="11" style="1" customWidth="1"/>
    <col min="3" max="3" width="11.42578125" style="1" customWidth="1"/>
    <col min="4" max="4" width="10.140625" style="1" customWidth="1"/>
    <col min="5" max="5" width="10.85546875" style="1" customWidth="1"/>
    <col min="6" max="6" width="12" style="1" customWidth="1"/>
    <col min="7" max="7" width="11.85546875" style="1" customWidth="1"/>
    <col min="8" max="9" width="9.140625" style="1"/>
    <col min="10" max="10" width="12.28515625" style="1" bestFit="1" customWidth="1"/>
    <col min="11" max="16384" width="9.140625" style="1"/>
  </cols>
  <sheetData>
    <row r="1" spans="1:7" ht="42.75">
      <c r="A1" s="207"/>
      <c r="B1" s="208" t="s">
        <v>278</v>
      </c>
      <c r="C1" s="208" t="s">
        <v>108</v>
      </c>
      <c r="D1" s="208" t="s">
        <v>275</v>
      </c>
      <c r="E1" s="208" t="s">
        <v>276</v>
      </c>
      <c r="F1" s="208" t="s">
        <v>277</v>
      </c>
      <c r="G1" s="209" t="s">
        <v>100</v>
      </c>
    </row>
    <row r="2" spans="1:7">
      <c r="A2" s="203" t="s">
        <v>87</v>
      </c>
      <c r="B2" s="30">
        <v>81322419</v>
      </c>
      <c r="C2" s="30">
        <v>17035213</v>
      </c>
      <c r="D2" s="30">
        <v>5561168</v>
      </c>
      <c r="E2" s="30">
        <v>11803654</v>
      </c>
      <c r="F2" s="30">
        <v>521179</v>
      </c>
      <c r="G2" s="210">
        <v>118289610</v>
      </c>
    </row>
    <row r="3" spans="1:7">
      <c r="A3" s="64" t="s">
        <v>27</v>
      </c>
      <c r="B3" s="30">
        <v>73958042</v>
      </c>
      <c r="C3" s="30">
        <v>13812305</v>
      </c>
      <c r="D3" s="30">
        <v>4655363</v>
      </c>
      <c r="E3" s="30">
        <v>10408506</v>
      </c>
      <c r="F3" s="30">
        <v>446045</v>
      </c>
      <c r="G3" s="210">
        <v>105034127</v>
      </c>
    </row>
    <row r="4" spans="1:7">
      <c r="A4" s="204" t="s">
        <v>28</v>
      </c>
      <c r="B4" s="30">
        <v>7364377</v>
      </c>
      <c r="C4" s="30">
        <v>3222908</v>
      </c>
      <c r="D4" s="30">
        <v>905805</v>
      </c>
      <c r="E4" s="30">
        <v>1395148</v>
      </c>
      <c r="F4" s="30">
        <v>75134</v>
      </c>
      <c r="G4" s="210">
        <v>13255483</v>
      </c>
    </row>
    <row r="5" spans="1:7">
      <c r="A5" s="203" t="s">
        <v>89</v>
      </c>
      <c r="B5" s="30">
        <v>2676085</v>
      </c>
      <c r="C5" s="30">
        <v>1596865</v>
      </c>
      <c r="D5" s="30">
        <v>721291</v>
      </c>
      <c r="E5" s="30">
        <v>1566379</v>
      </c>
      <c r="F5" s="30">
        <v>17988</v>
      </c>
      <c r="G5" s="210">
        <v>6739246</v>
      </c>
    </row>
    <row r="6" spans="1:7">
      <c r="A6" s="205" t="s">
        <v>51</v>
      </c>
      <c r="B6" s="30">
        <v>67038</v>
      </c>
      <c r="C6" s="30">
        <v>28187</v>
      </c>
      <c r="D6" s="30">
        <v>9553</v>
      </c>
      <c r="E6" s="30">
        <v>34571</v>
      </c>
      <c r="F6" s="30">
        <v>1043</v>
      </c>
      <c r="G6" s="210">
        <v>144482</v>
      </c>
    </row>
    <row r="7" spans="1:7">
      <c r="A7" s="205" t="s">
        <v>31</v>
      </c>
      <c r="B7" s="30">
        <v>218507</v>
      </c>
      <c r="C7" s="30">
        <v>25758</v>
      </c>
      <c r="D7" s="30">
        <v>7119</v>
      </c>
      <c r="E7" s="30">
        <v>9167</v>
      </c>
      <c r="F7" s="30">
        <v>936</v>
      </c>
      <c r="G7" s="210">
        <v>267924</v>
      </c>
    </row>
    <row r="8" spans="1:7">
      <c r="A8" s="205" t="s">
        <v>32</v>
      </c>
      <c r="B8" s="30">
        <v>498252</v>
      </c>
      <c r="C8" s="30">
        <v>140303</v>
      </c>
      <c r="D8" s="30">
        <v>34695</v>
      </c>
      <c r="E8" s="30">
        <v>33982</v>
      </c>
      <c r="F8" s="30">
        <v>1824</v>
      </c>
      <c r="G8" s="210">
        <v>726197</v>
      </c>
    </row>
    <row r="9" spans="1:7">
      <c r="A9" s="206" t="s">
        <v>109</v>
      </c>
      <c r="B9" s="30">
        <v>2357371</v>
      </c>
      <c r="C9" s="30">
        <v>652130</v>
      </c>
      <c r="D9" s="30">
        <v>276833</v>
      </c>
      <c r="E9" s="30">
        <v>375855</v>
      </c>
      <c r="F9" s="30">
        <v>22078</v>
      </c>
      <c r="G9" s="210">
        <v>3789511</v>
      </c>
    </row>
    <row r="10" spans="1:7">
      <c r="A10" s="206" t="s">
        <v>35</v>
      </c>
      <c r="B10" s="30">
        <v>4561407</v>
      </c>
      <c r="C10" s="30">
        <v>576196</v>
      </c>
      <c r="D10" s="30">
        <v>260017</v>
      </c>
      <c r="E10" s="30">
        <v>375813</v>
      </c>
      <c r="F10" s="30">
        <v>22773</v>
      </c>
      <c r="G10" s="210">
        <v>5904081</v>
      </c>
    </row>
    <row r="11" spans="1:7">
      <c r="A11" s="205" t="s">
        <v>95</v>
      </c>
      <c r="B11" s="30">
        <v>599506</v>
      </c>
      <c r="C11" s="30">
        <v>322680</v>
      </c>
      <c r="D11" s="30">
        <v>53139</v>
      </c>
      <c r="E11" s="30">
        <v>152417</v>
      </c>
      <c r="F11" s="30">
        <v>6763</v>
      </c>
      <c r="G11" s="210">
        <v>1165021</v>
      </c>
    </row>
    <row r="12" spans="1:7" ht="13.5" thickBot="1">
      <c r="A12" s="32" t="s">
        <v>96</v>
      </c>
      <c r="B12" s="211">
        <v>92300585</v>
      </c>
      <c r="C12" s="211">
        <v>20377332</v>
      </c>
      <c r="D12" s="211">
        <v>6923815</v>
      </c>
      <c r="E12" s="211">
        <v>14351838</v>
      </c>
      <c r="F12" s="211">
        <v>594584</v>
      </c>
      <c r="G12" s="212">
        <v>137026072</v>
      </c>
    </row>
    <row r="14" spans="1:7" ht="14.25">
      <c r="A14" s="349" t="s">
        <v>110</v>
      </c>
      <c r="B14" s="349"/>
      <c r="C14" s="349"/>
      <c r="D14" s="349"/>
      <c r="E14" s="349"/>
      <c r="F14" s="349"/>
      <c r="G14" s="349"/>
    </row>
    <row r="15" spans="1:7" ht="14.25">
      <c r="A15" s="185"/>
      <c r="B15" s="186"/>
      <c r="C15" s="186"/>
      <c r="D15" s="186"/>
      <c r="E15" s="186"/>
      <c r="F15" s="186"/>
      <c r="G15" s="186"/>
    </row>
    <row r="16" spans="1:7">
      <c r="A16" s="151"/>
      <c r="B16" s="187"/>
      <c r="C16" s="187"/>
      <c r="D16" s="187"/>
      <c r="E16" s="187"/>
      <c r="F16" s="187"/>
      <c r="G16" s="187"/>
    </row>
    <row r="17" spans="1:7">
      <c r="A17" s="188"/>
      <c r="B17" s="187"/>
      <c r="C17" s="187"/>
      <c r="D17" s="187"/>
      <c r="E17" s="187"/>
      <c r="F17" s="187"/>
      <c r="G17" s="187"/>
    </row>
    <row r="18" spans="1:7">
      <c r="A18" s="189"/>
      <c r="B18" s="187"/>
      <c r="C18" s="187"/>
      <c r="D18" s="187"/>
      <c r="E18" s="187"/>
      <c r="F18" s="187"/>
      <c r="G18" s="187"/>
    </row>
    <row r="19" spans="1:7">
      <c r="A19" s="190"/>
      <c r="B19" s="187"/>
      <c r="C19" s="187"/>
      <c r="D19" s="187"/>
      <c r="E19" s="187"/>
      <c r="F19" s="187"/>
      <c r="G19" s="187"/>
    </row>
    <row r="20" spans="1:7">
      <c r="A20" s="117"/>
      <c r="B20" s="187"/>
      <c r="C20" s="187"/>
      <c r="D20" s="187"/>
      <c r="E20" s="187"/>
      <c r="F20" s="187"/>
      <c r="G20" s="187"/>
    </row>
    <row r="21" spans="1:7">
      <c r="A21" s="117"/>
      <c r="B21" s="187"/>
      <c r="C21" s="187"/>
      <c r="D21" s="187"/>
      <c r="E21" s="187"/>
      <c r="F21" s="187"/>
      <c r="G21" s="187"/>
    </row>
    <row r="22" spans="1:7">
      <c r="A22" s="117"/>
      <c r="B22" s="187"/>
      <c r="C22" s="187"/>
      <c r="D22" s="187"/>
      <c r="E22" s="187"/>
      <c r="F22" s="187"/>
      <c r="G22" s="187"/>
    </row>
    <row r="23" spans="1:7">
      <c r="A23" s="191"/>
      <c r="B23" s="187"/>
      <c r="C23" s="187"/>
      <c r="D23" s="187"/>
      <c r="E23" s="187"/>
      <c r="F23" s="187"/>
      <c r="G23" s="187"/>
    </row>
    <row r="24" spans="1:7">
      <c r="A24" s="191"/>
      <c r="B24" s="187"/>
      <c r="C24" s="187"/>
      <c r="D24" s="187"/>
      <c r="E24" s="187"/>
      <c r="F24" s="187"/>
      <c r="G24" s="187"/>
    </row>
    <row r="25" spans="1:7">
      <c r="A25" s="117"/>
      <c r="B25" s="187"/>
      <c r="C25" s="187"/>
      <c r="D25" s="187"/>
      <c r="E25" s="187"/>
      <c r="F25" s="187"/>
      <c r="G25" s="187"/>
    </row>
    <row r="26" spans="1:7">
      <c r="A26" s="152"/>
      <c r="B26" s="187"/>
      <c r="C26" s="187"/>
      <c r="D26" s="187"/>
      <c r="E26" s="187"/>
      <c r="F26" s="187"/>
      <c r="G26" s="187"/>
    </row>
    <row r="27" spans="1:7">
      <c r="A27" s="81"/>
      <c r="B27" s="81"/>
      <c r="C27" s="81"/>
      <c r="D27" s="81"/>
      <c r="E27" s="81"/>
      <c r="F27" s="81"/>
      <c r="G27" s="81"/>
    </row>
    <row r="28" spans="1:7">
      <c r="A28" s="81"/>
      <c r="B28" s="81"/>
      <c r="C28" s="81"/>
      <c r="D28" s="81"/>
      <c r="E28" s="81"/>
      <c r="F28" s="81"/>
      <c r="G28" s="81"/>
    </row>
    <row r="29" spans="1:7">
      <c r="A29" s="81"/>
      <c r="B29" s="81"/>
      <c r="C29" s="81"/>
      <c r="D29" s="81"/>
      <c r="E29" s="81"/>
      <c r="F29" s="21"/>
      <c r="G29" s="81"/>
    </row>
    <row r="30" spans="1:7">
      <c r="A30" s="81"/>
      <c r="B30" s="81"/>
      <c r="C30" s="81"/>
      <c r="D30" s="15"/>
      <c r="E30" s="15"/>
      <c r="F30" s="81"/>
      <c r="G30" s="81"/>
    </row>
    <row r="31" spans="1:7">
      <c r="A31" s="81"/>
      <c r="B31" s="81"/>
      <c r="C31" s="81"/>
      <c r="D31" s="15"/>
      <c r="E31" s="15"/>
      <c r="F31" s="81"/>
      <c r="G31" s="81"/>
    </row>
    <row r="32" spans="1:7">
      <c r="A32" s="81"/>
      <c r="B32" s="81"/>
      <c r="C32" s="81"/>
      <c r="D32" s="15"/>
      <c r="E32" s="15"/>
      <c r="F32" s="81"/>
      <c r="G32" s="81"/>
    </row>
    <row r="33" spans="1:7">
      <c r="A33" s="81"/>
      <c r="B33" s="81"/>
      <c r="C33" s="81"/>
      <c r="D33" s="15"/>
      <c r="E33" s="15"/>
      <c r="F33" s="81"/>
      <c r="G33" s="81"/>
    </row>
    <row r="34" spans="1:7">
      <c r="A34" s="81"/>
      <c r="B34" s="81"/>
      <c r="C34" s="81"/>
      <c r="D34" s="15"/>
      <c r="E34" s="15"/>
      <c r="F34" s="81"/>
      <c r="G34" s="81"/>
    </row>
    <row r="35" spans="1:7">
      <c r="A35" s="81"/>
      <c r="B35" s="81"/>
      <c r="C35" s="81"/>
      <c r="D35" s="15"/>
      <c r="E35" s="15"/>
      <c r="F35" s="81"/>
      <c r="G35" s="81"/>
    </row>
    <row r="36" spans="1:7">
      <c r="A36" s="81"/>
      <c r="B36" s="81"/>
      <c r="C36" s="81"/>
      <c r="D36" s="15"/>
      <c r="E36" s="15"/>
      <c r="F36" s="81"/>
      <c r="G36" s="81"/>
    </row>
    <row r="37" spans="1:7">
      <c r="A37" s="81"/>
      <c r="B37" s="81"/>
      <c r="C37" s="81"/>
      <c r="D37" s="15"/>
      <c r="E37" s="15"/>
      <c r="F37" s="81"/>
      <c r="G37" s="81"/>
    </row>
    <row r="38" spans="1:7">
      <c r="A38" s="81"/>
      <c r="B38" s="81"/>
      <c r="C38" s="81"/>
      <c r="D38" s="15"/>
      <c r="E38" s="15"/>
      <c r="F38" s="81"/>
      <c r="G38" s="81"/>
    </row>
    <row r="39" spans="1:7">
      <c r="A39" s="81"/>
      <c r="B39" s="81"/>
      <c r="C39" s="81"/>
      <c r="D39" s="15"/>
      <c r="E39" s="15"/>
      <c r="F39" s="81"/>
      <c r="G39" s="81"/>
    </row>
    <row r="40" spans="1:7">
      <c r="A40" s="81"/>
      <c r="B40" s="81"/>
      <c r="C40" s="81"/>
      <c r="D40" s="15"/>
      <c r="E40" s="15"/>
      <c r="F40" s="81"/>
      <c r="G40" s="81"/>
    </row>
    <row r="41" spans="1:7">
      <c r="A41" s="81"/>
      <c r="B41" s="81"/>
      <c r="C41" s="81"/>
      <c r="D41" s="15"/>
      <c r="E41" s="15"/>
      <c r="F41" s="81"/>
      <c r="G41" s="81"/>
    </row>
    <row r="42" spans="1:7">
      <c r="A42" s="81"/>
      <c r="B42" s="81"/>
      <c r="C42" s="81"/>
      <c r="D42" s="15"/>
      <c r="E42" s="15"/>
      <c r="F42" s="81"/>
      <c r="G42" s="81"/>
    </row>
    <row r="43" spans="1:7">
      <c r="A43" s="81"/>
      <c r="B43" s="81"/>
      <c r="C43" s="81"/>
      <c r="D43" s="81"/>
      <c r="E43" s="81"/>
      <c r="F43" s="81"/>
      <c r="G43" s="81"/>
    </row>
    <row r="44" spans="1:7">
      <c r="A44" s="81"/>
      <c r="B44" s="81"/>
      <c r="C44" s="81"/>
      <c r="D44" s="81"/>
      <c r="E44" s="81"/>
      <c r="F44" s="81"/>
      <c r="G44" s="81"/>
    </row>
    <row r="45" spans="1:7">
      <c r="A45" s="81"/>
      <c r="B45" s="81"/>
      <c r="C45" s="81"/>
      <c r="D45" s="15"/>
      <c r="E45" s="15"/>
      <c r="F45" s="81"/>
      <c r="G45" s="81"/>
    </row>
    <row r="46" spans="1:7">
      <c r="A46" s="81"/>
      <c r="B46" s="81"/>
      <c r="C46" s="81"/>
      <c r="D46" s="15"/>
      <c r="E46" s="15"/>
      <c r="F46" s="81"/>
      <c r="G46" s="81"/>
    </row>
    <row r="47" spans="1:7">
      <c r="A47" s="81"/>
      <c r="B47" s="81"/>
      <c r="C47" s="81"/>
      <c r="D47" s="15"/>
      <c r="E47" s="15"/>
      <c r="F47" s="81"/>
      <c r="G47" s="81"/>
    </row>
    <row r="48" spans="1:7">
      <c r="A48" s="81"/>
      <c r="B48" s="81"/>
      <c r="C48" s="81"/>
      <c r="D48" s="15"/>
      <c r="E48" s="15"/>
      <c r="F48" s="81"/>
      <c r="G48" s="81"/>
    </row>
    <row r="49" spans="1:7">
      <c r="A49" s="81"/>
      <c r="B49" s="81"/>
      <c r="C49" s="81"/>
      <c r="D49" s="15"/>
      <c r="E49" s="15"/>
      <c r="F49" s="81"/>
      <c r="G49" s="81"/>
    </row>
    <row r="50" spans="1:7">
      <c r="A50" s="81"/>
      <c r="B50" s="81"/>
      <c r="C50" s="81"/>
      <c r="D50" s="15"/>
      <c r="E50" s="15"/>
      <c r="F50" s="81"/>
      <c r="G50" s="81"/>
    </row>
    <row r="51" spans="1:7">
      <c r="A51" s="81"/>
      <c r="B51" s="81"/>
      <c r="C51" s="81"/>
      <c r="D51" s="15"/>
      <c r="E51" s="15"/>
      <c r="F51" s="81"/>
      <c r="G51" s="81"/>
    </row>
    <row r="52" spans="1:7">
      <c r="A52" s="81"/>
      <c r="B52" s="81"/>
      <c r="C52" s="81"/>
      <c r="D52" s="15"/>
      <c r="E52" s="15"/>
      <c r="F52" s="81"/>
      <c r="G52" s="81"/>
    </row>
    <row r="53" spans="1:7">
      <c r="A53" s="81"/>
      <c r="B53" s="81"/>
      <c r="C53" s="81"/>
      <c r="D53" s="81"/>
      <c r="E53" s="81"/>
      <c r="F53" s="81"/>
      <c r="G53" s="81"/>
    </row>
    <row r="54" spans="1:7">
      <c r="A54" s="21"/>
      <c r="B54" s="81"/>
      <c r="C54" s="81"/>
      <c r="D54" s="15"/>
      <c r="E54" s="15"/>
      <c r="F54" s="81"/>
      <c r="G54" s="81"/>
    </row>
    <row r="55" spans="1:7">
      <c r="A55" s="81"/>
      <c r="B55" s="81"/>
      <c r="C55" s="81"/>
      <c r="D55" s="81"/>
      <c r="E55" s="81"/>
      <c r="F55" s="81"/>
      <c r="G55" s="81"/>
    </row>
    <row r="56" spans="1:7">
      <c r="A56" s="81"/>
      <c r="B56" s="81"/>
      <c r="C56" s="81"/>
      <c r="D56" s="81"/>
      <c r="E56" s="81"/>
      <c r="F56" s="81"/>
      <c r="G56" s="81"/>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21"/>
      <c r="B66" s="81"/>
      <c r="C66" s="81"/>
      <c r="D66" s="81"/>
      <c r="E66" s="81"/>
      <c r="F66" s="81"/>
      <c r="G66" s="81"/>
    </row>
    <row r="67" spans="1:7">
      <c r="A67" s="81"/>
      <c r="B67" s="81"/>
      <c r="C67" s="81"/>
      <c r="D67" s="81"/>
      <c r="E67" s="81"/>
      <c r="F67" s="81"/>
      <c r="G67" s="81"/>
    </row>
    <row r="68" spans="1:7" ht="14.25">
      <c r="A68" s="192"/>
      <c r="B68" s="193"/>
      <c r="C68" s="193"/>
      <c r="D68" s="193"/>
      <c r="E68" s="193"/>
      <c r="F68" s="193"/>
      <c r="G68" s="193"/>
    </row>
    <row r="69" spans="1:7">
      <c r="A69" s="15"/>
      <c r="B69" s="194"/>
      <c r="C69" s="194"/>
      <c r="D69" s="194"/>
      <c r="E69" s="194"/>
      <c r="F69" s="194"/>
      <c r="G69" s="194"/>
    </row>
    <row r="70" spans="1:7">
      <c r="A70" s="195"/>
      <c r="B70" s="194"/>
      <c r="C70" s="194"/>
      <c r="D70" s="194"/>
      <c r="E70" s="194"/>
      <c r="F70" s="194"/>
      <c r="G70" s="194"/>
    </row>
    <row r="71" spans="1:7">
      <c r="A71" s="195"/>
      <c r="B71" s="194"/>
      <c r="C71" s="194"/>
      <c r="D71" s="194"/>
      <c r="E71" s="194"/>
      <c r="F71" s="194"/>
      <c r="G71" s="194"/>
    </row>
    <row r="72" spans="1:7">
      <c r="A72" s="196"/>
      <c r="B72" s="194"/>
      <c r="C72" s="194"/>
      <c r="D72" s="194"/>
      <c r="E72" s="194"/>
      <c r="F72" s="194"/>
      <c r="G72" s="194"/>
    </row>
    <row r="73" spans="1:7">
      <c r="A73" s="33"/>
      <c r="B73" s="194"/>
      <c r="C73" s="194"/>
      <c r="D73" s="194"/>
      <c r="E73" s="194"/>
      <c r="F73" s="194"/>
      <c r="G73" s="194"/>
    </row>
    <row r="74" spans="1:7">
      <c r="A74" s="33"/>
      <c r="B74" s="194"/>
      <c r="C74" s="194"/>
      <c r="D74" s="194"/>
      <c r="E74" s="194"/>
      <c r="F74" s="194"/>
      <c r="G74" s="194"/>
    </row>
    <row r="75" spans="1:7">
      <c r="A75" s="196"/>
      <c r="B75" s="197"/>
      <c r="C75" s="194"/>
      <c r="D75" s="194"/>
      <c r="E75" s="194"/>
      <c r="F75" s="194"/>
      <c r="G75" s="194"/>
    </row>
    <row r="76" spans="1:7">
      <c r="A76" s="198"/>
      <c r="B76" s="194"/>
      <c r="C76" s="194"/>
      <c r="D76" s="194"/>
      <c r="E76" s="194"/>
      <c r="F76" s="194"/>
      <c r="G76" s="194"/>
    </row>
    <row r="77" spans="1:7">
      <c r="A77" s="21"/>
      <c r="B77" s="16"/>
      <c r="C77" s="16"/>
      <c r="D77" s="16"/>
      <c r="E77" s="16"/>
      <c r="F77" s="16"/>
      <c r="G77" s="16"/>
    </row>
    <row r="78" spans="1:7">
      <c r="A78" s="81"/>
      <c r="B78" s="81"/>
      <c r="C78" s="81"/>
      <c r="D78" s="81"/>
      <c r="E78" s="81"/>
      <c r="F78" s="81"/>
      <c r="G78" s="81"/>
    </row>
    <row r="79" spans="1:7">
      <c r="A79" s="21"/>
      <c r="B79" s="81"/>
      <c r="C79" s="81"/>
      <c r="D79" s="81"/>
      <c r="E79" s="81"/>
      <c r="F79" s="81"/>
      <c r="G79" s="81"/>
    </row>
    <row r="80" spans="1:7">
      <c r="A80" s="21"/>
      <c r="B80" s="81"/>
      <c r="C80" s="81"/>
      <c r="D80" s="81"/>
      <c r="E80" s="81"/>
      <c r="F80" s="81"/>
      <c r="G80" s="81"/>
    </row>
    <row r="81" spans="1:7">
      <c r="A81" s="21"/>
      <c r="B81" s="81"/>
      <c r="C81" s="81"/>
      <c r="D81" s="81"/>
      <c r="E81" s="81"/>
      <c r="F81" s="81"/>
      <c r="G81" s="81"/>
    </row>
    <row r="82" spans="1:7">
      <c r="A82" s="21"/>
      <c r="B82" s="81"/>
      <c r="C82" s="81"/>
      <c r="D82" s="81"/>
      <c r="E82" s="81"/>
      <c r="F82" s="81"/>
      <c r="G82" s="81"/>
    </row>
    <row r="83" spans="1:7">
      <c r="A83" s="196"/>
      <c r="B83" s="199"/>
      <c r="C83" s="199"/>
      <c r="D83" s="199"/>
      <c r="E83" s="199"/>
      <c r="F83" s="199"/>
      <c r="G83" s="199"/>
    </row>
    <row r="84" spans="1:7">
      <c r="A84" s="196"/>
      <c r="B84" s="199"/>
      <c r="C84" s="199"/>
      <c r="D84" s="199"/>
      <c r="E84" s="199"/>
      <c r="F84" s="199"/>
      <c r="G84" s="199"/>
    </row>
    <row r="85" spans="1:7">
      <c r="A85" s="196"/>
      <c r="B85" s="199"/>
      <c r="C85" s="199"/>
      <c r="D85" s="199"/>
      <c r="E85" s="199"/>
      <c r="F85" s="199"/>
      <c r="G85" s="199"/>
    </row>
    <row r="86" spans="1:7">
      <c r="A86" s="33"/>
      <c r="B86" s="15"/>
      <c r="C86" s="15"/>
      <c r="D86" s="15"/>
      <c r="E86" s="15"/>
      <c r="F86" s="15"/>
      <c r="G86" s="15"/>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sheetData>
  <mergeCells count="1">
    <mergeCell ref="A14:G14"/>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57"/>
  <sheetViews>
    <sheetView workbookViewId="0">
      <selection activeCell="M22" sqref="M22:R22"/>
    </sheetView>
  </sheetViews>
  <sheetFormatPr defaultRowHeight="12.75"/>
  <cols>
    <col min="1" max="1" width="17.42578125" style="1" customWidth="1"/>
    <col min="2" max="2" width="8.85546875" style="1" customWidth="1"/>
    <col min="3" max="8" width="9.140625" style="1"/>
    <col min="9" max="9" width="11.28515625" style="1" bestFit="1" customWidth="1"/>
    <col min="10" max="10" width="11.7109375" style="1" customWidth="1"/>
    <col min="11" max="12" width="9.140625" style="1"/>
    <col min="13" max="13" width="10.140625" style="1" bestFit="1" customWidth="1"/>
    <col min="14" max="21" width="9.140625" style="1"/>
    <col min="22" max="22" width="18.7109375" style="1" customWidth="1"/>
    <col min="23" max="16384" width="9.140625" style="1"/>
  </cols>
  <sheetData>
    <row r="1" spans="1:27" ht="14.25">
      <c r="A1" s="390" t="s">
        <v>113</v>
      </c>
      <c r="B1" s="391"/>
      <c r="C1" s="391"/>
      <c r="D1" s="391"/>
      <c r="E1" s="391"/>
      <c r="F1" s="391"/>
      <c r="G1" s="391"/>
      <c r="H1" s="391"/>
      <c r="I1" s="391"/>
      <c r="J1" s="392"/>
    </row>
    <row r="2" spans="1:27" ht="42.75">
      <c r="A2" s="317" t="s">
        <v>279</v>
      </c>
      <c r="B2" s="316"/>
      <c r="C2" s="393" t="s">
        <v>114</v>
      </c>
      <c r="D2" s="393"/>
      <c r="E2" s="393"/>
      <c r="F2" s="393"/>
      <c r="G2" s="393"/>
      <c r="H2" s="393"/>
      <c r="I2" s="393"/>
      <c r="J2" s="394"/>
    </row>
    <row r="3" spans="1:27" ht="28.5">
      <c r="A3" s="317" t="s">
        <v>107</v>
      </c>
      <c r="B3" s="316" t="s">
        <v>115</v>
      </c>
      <c r="C3" s="316" t="s">
        <v>116</v>
      </c>
      <c r="D3" s="316" t="s">
        <v>117</v>
      </c>
      <c r="E3" s="316" t="s">
        <v>118</v>
      </c>
      <c r="F3" s="316" t="s">
        <v>119</v>
      </c>
      <c r="G3" s="316" t="s">
        <v>120</v>
      </c>
      <c r="H3" s="316" t="s">
        <v>121</v>
      </c>
      <c r="I3" s="316" t="s">
        <v>115</v>
      </c>
      <c r="J3" s="318" t="s">
        <v>122</v>
      </c>
      <c r="V3" s="81"/>
      <c r="W3" s="201"/>
      <c r="X3" s="201"/>
      <c r="Y3" s="81"/>
      <c r="Z3" s="81"/>
      <c r="AA3" s="81"/>
    </row>
    <row r="4" spans="1:27">
      <c r="A4" s="203" t="s">
        <v>87</v>
      </c>
      <c r="B4" s="30">
        <v>3871771</v>
      </c>
      <c r="C4" s="30">
        <v>2020506</v>
      </c>
      <c r="D4" s="30">
        <v>2487454</v>
      </c>
      <c r="E4" s="30">
        <v>2769844</v>
      </c>
      <c r="F4" s="30">
        <v>3063709</v>
      </c>
      <c r="G4" s="30">
        <v>3145984</v>
      </c>
      <c r="H4" s="30">
        <v>1629606</v>
      </c>
      <c r="I4" s="30">
        <v>3871771</v>
      </c>
      <c r="J4" s="210">
        <v>98704461</v>
      </c>
      <c r="V4" s="151"/>
      <c r="W4" s="15"/>
      <c r="X4" s="15"/>
      <c r="Y4" s="81"/>
      <c r="Z4" s="81"/>
      <c r="AA4" s="81"/>
    </row>
    <row r="5" spans="1:27">
      <c r="A5" s="205" t="s">
        <v>90</v>
      </c>
      <c r="B5" s="30">
        <v>150513</v>
      </c>
      <c r="C5" s="30">
        <v>97454</v>
      </c>
      <c r="D5" s="30">
        <v>136994</v>
      </c>
      <c r="E5" s="30">
        <v>167610</v>
      </c>
      <c r="F5" s="30">
        <v>187393</v>
      </c>
      <c r="G5" s="30">
        <v>271153</v>
      </c>
      <c r="H5" s="30">
        <v>245700</v>
      </c>
      <c r="I5" s="30">
        <v>150513</v>
      </c>
      <c r="J5" s="210">
        <v>2269066</v>
      </c>
      <c r="V5" s="81"/>
      <c r="W5" s="15"/>
      <c r="X5" s="15"/>
      <c r="Y5" s="81"/>
      <c r="Z5" s="81"/>
      <c r="AA5" s="81"/>
    </row>
    <row r="6" spans="1:27" ht="25.5">
      <c r="A6" s="205" t="s">
        <v>91</v>
      </c>
      <c r="B6" s="216">
        <v>4147</v>
      </c>
      <c r="C6" s="216">
        <v>2784</v>
      </c>
      <c r="D6" s="216">
        <v>2821</v>
      </c>
      <c r="E6" s="216">
        <v>3357</v>
      </c>
      <c r="F6" s="216">
        <v>3209</v>
      </c>
      <c r="G6" s="216">
        <v>5398</v>
      </c>
      <c r="H6" s="216">
        <v>4363</v>
      </c>
      <c r="I6" s="216">
        <v>4147</v>
      </c>
      <c r="J6" s="319">
        <v>59767</v>
      </c>
      <c r="V6" s="117"/>
      <c r="W6" s="15"/>
      <c r="X6" s="15"/>
      <c r="Y6" s="81"/>
      <c r="Z6" s="15"/>
      <c r="AA6" s="15"/>
    </row>
    <row r="7" spans="1:27" ht="25.5">
      <c r="A7" s="205" t="s">
        <v>92</v>
      </c>
      <c r="B7" s="216">
        <v>132767</v>
      </c>
      <c r="C7" s="216">
        <v>92334</v>
      </c>
      <c r="D7" s="216">
        <v>112638</v>
      </c>
      <c r="E7" s="216">
        <v>138227</v>
      </c>
      <c r="F7" s="216">
        <v>150063</v>
      </c>
      <c r="G7" s="216">
        <v>164995</v>
      </c>
      <c r="H7" s="216">
        <v>108808</v>
      </c>
      <c r="I7" s="216">
        <v>132767</v>
      </c>
      <c r="J7" s="319">
        <v>1371328</v>
      </c>
      <c r="V7" s="117"/>
      <c r="W7" s="15"/>
      <c r="X7" s="15"/>
      <c r="Y7" s="81"/>
      <c r="Z7" s="81"/>
      <c r="AA7" s="81"/>
    </row>
    <row r="8" spans="1:27">
      <c r="A8" s="205" t="s">
        <v>49</v>
      </c>
      <c r="B8" s="30">
        <v>39104</v>
      </c>
      <c r="C8" s="30">
        <v>20100</v>
      </c>
      <c r="D8" s="30">
        <v>17514</v>
      </c>
      <c r="E8" s="30">
        <v>25631</v>
      </c>
      <c r="F8" s="30">
        <v>26759</v>
      </c>
      <c r="G8" s="30">
        <v>23143</v>
      </c>
      <c r="H8" s="30">
        <v>16459</v>
      </c>
      <c r="I8" s="30">
        <v>39104</v>
      </c>
      <c r="J8" s="210">
        <v>542268</v>
      </c>
      <c r="T8" s="10"/>
      <c r="V8" s="117"/>
      <c r="W8" s="15"/>
      <c r="X8" s="15"/>
      <c r="Y8" s="81"/>
      <c r="Z8" s="81"/>
      <c r="AA8" s="81"/>
    </row>
    <row r="9" spans="1:27">
      <c r="A9" s="205" t="s">
        <v>50</v>
      </c>
      <c r="B9" s="30">
        <v>2072</v>
      </c>
      <c r="C9" s="30">
        <v>1280</v>
      </c>
      <c r="D9" s="30">
        <v>1291</v>
      </c>
      <c r="E9" s="30">
        <v>1469</v>
      </c>
      <c r="F9" s="31">
        <v>732</v>
      </c>
      <c r="G9" s="30">
        <v>1475</v>
      </c>
      <c r="H9" s="31">
        <v>797</v>
      </c>
      <c r="I9" s="30">
        <v>2072</v>
      </c>
      <c r="J9" s="210">
        <v>30462</v>
      </c>
      <c r="V9" s="117"/>
      <c r="W9" s="15"/>
      <c r="X9" s="15"/>
      <c r="Y9" s="81"/>
      <c r="Z9" s="81"/>
      <c r="AA9" s="81"/>
    </row>
    <row r="10" spans="1:27">
      <c r="A10" s="205" t="s">
        <v>51</v>
      </c>
      <c r="B10" s="30">
        <v>6358</v>
      </c>
      <c r="C10" s="30">
        <v>3799</v>
      </c>
      <c r="D10" s="30">
        <v>4394</v>
      </c>
      <c r="E10" s="30">
        <v>5540</v>
      </c>
      <c r="F10" s="30">
        <v>8401</v>
      </c>
      <c r="G10" s="30">
        <v>8168</v>
      </c>
      <c r="H10" s="30">
        <v>7517</v>
      </c>
      <c r="I10" s="30">
        <v>6358</v>
      </c>
      <c r="J10" s="210">
        <v>99142</v>
      </c>
      <c r="V10" s="117"/>
      <c r="W10" s="15"/>
      <c r="X10" s="15"/>
      <c r="Y10" s="81"/>
      <c r="Z10" s="81"/>
      <c r="AA10" s="81"/>
    </row>
    <row r="11" spans="1:27">
      <c r="A11" s="205" t="s">
        <v>31</v>
      </c>
      <c r="B11" s="30">
        <v>6645</v>
      </c>
      <c r="C11" s="30">
        <v>2700</v>
      </c>
      <c r="D11" s="30">
        <v>2629</v>
      </c>
      <c r="E11" s="30">
        <v>3043</v>
      </c>
      <c r="F11" s="30">
        <v>4003</v>
      </c>
      <c r="G11" s="30">
        <v>4388</v>
      </c>
      <c r="H11" s="30">
        <v>2418</v>
      </c>
      <c r="I11" s="30">
        <v>6645</v>
      </c>
      <c r="J11" s="210">
        <v>241339</v>
      </c>
      <c r="V11" s="117"/>
      <c r="W11" s="15"/>
      <c r="X11" s="15"/>
      <c r="Y11" s="81"/>
      <c r="Z11" s="81"/>
      <c r="AA11" s="81"/>
    </row>
    <row r="12" spans="1:27">
      <c r="A12" s="205" t="s">
        <v>32</v>
      </c>
      <c r="B12" s="30">
        <v>17627</v>
      </c>
      <c r="C12" s="30">
        <v>10057</v>
      </c>
      <c r="D12" s="30">
        <v>13749</v>
      </c>
      <c r="E12" s="30">
        <v>14687</v>
      </c>
      <c r="F12" s="30">
        <v>22034</v>
      </c>
      <c r="G12" s="30">
        <v>37612</v>
      </c>
      <c r="H12" s="30">
        <v>45291</v>
      </c>
      <c r="I12" s="30">
        <v>17627</v>
      </c>
      <c r="J12" s="210">
        <v>555011</v>
      </c>
      <c r="V12" s="117"/>
      <c r="W12" s="15"/>
      <c r="X12" s="15"/>
      <c r="Y12" s="81"/>
      <c r="Z12" s="81"/>
      <c r="AA12" s="81"/>
    </row>
    <row r="13" spans="1:27">
      <c r="A13" s="205" t="s">
        <v>93</v>
      </c>
      <c r="B13" s="30">
        <v>94671</v>
      </c>
      <c r="C13" s="30">
        <v>57322</v>
      </c>
      <c r="D13" s="30">
        <v>82911</v>
      </c>
      <c r="E13" s="30">
        <v>107288</v>
      </c>
      <c r="F13" s="30">
        <v>125356</v>
      </c>
      <c r="G13" s="30">
        <v>165694</v>
      </c>
      <c r="H13" s="30">
        <v>188853</v>
      </c>
      <c r="I13" s="30">
        <v>94671</v>
      </c>
      <c r="J13" s="210">
        <v>2922701</v>
      </c>
      <c r="V13" s="152"/>
      <c r="W13" s="15"/>
      <c r="X13" s="213"/>
      <c r="Y13" s="81"/>
      <c r="Z13" s="81"/>
      <c r="AA13" s="81"/>
    </row>
    <row r="14" spans="1:27">
      <c r="A14" s="205" t="s">
        <v>94</v>
      </c>
      <c r="B14" s="30">
        <v>231687</v>
      </c>
      <c r="C14" s="30">
        <v>95628</v>
      </c>
      <c r="D14" s="30">
        <v>108827</v>
      </c>
      <c r="E14" s="30">
        <v>121496</v>
      </c>
      <c r="F14" s="30">
        <v>123696</v>
      </c>
      <c r="G14" s="30">
        <v>114481</v>
      </c>
      <c r="H14" s="30">
        <v>77499</v>
      </c>
      <c r="I14" s="30">
        <v>231687</v>
      </c>
      <c r="J14" s="210">
        <v>5009592</v>
      </c>
      <c r="V14" s="81"/>
      <c r="W14" s="81"/>
      <c r="X14" s="81"/>
      <c r="Y14" s="81"/>
      <c r="Z14" s="81"/>
      <c r="AA14" s="81"/>
    </row>
    <row r="15" spans="1:27" ht="14.25">
      <c r="A15" s="205" t="s">
        <v>95</v>
      </c>
      <c r="B15" s="30">
        <v>33817</v>
      </c>
      <c r="C15" s="30">
        <v>23604</v>
      </c>
      <c r="D15" s="30">
        <v>28529</v>
      </c>
      <c r="E15" s="30">
        <v>39919</v>
      </c>
      <c r="F15" s="30">
        <v>54074</v>
      </c>
      <c r="G15" s="30">
        <v>76888</v>
      </c>
      <c r="H15" s="30">
        <v>56855</v>
      </c>
      <c r="I15" s="30">
        <v>33817</v>
      </c>
      <c r="J15" s="210">
        <v>831635</v>
      </c>
      <c r="V15" s="150"/>
      <c r="W15" s="81"/>
      <c r="X15" s="81"/>
      <c r="Y15" s="81"/>
      <c r="Z15" s="81"/>
      <c r="AA15" s="81"/>
    </row>
    <row r="16" spans="1:27" ht="13.5" thickBot="1">
      <c r="A16" s="32" t="s">
        <v>96</v>
      </c>
      <c r="B16" s="211">
        <v>4591179</v>
      </c>
      <c r="C16" s="211">
        <v>2427568</v>
      </c>
      <c r="D16" s="211">
        <v>2999751</v>
      </c>
      <c r="E16" s="211">
        <v>3398111</v>
      </c>
      <c r="F16" s="211">
        <v>3769429</v>
      </c>
      <c r="G16" s="211">
        <v>4019379</v>
      </c>
      <c r="H16" s="211">
        <v>2384166</v>
      </c>
      <c r="I16" s="211">
        <v>4591179</v>
      </c>
      <c r="J16" s="212">
        <v>112636772</v>
      </c>
      <c r="V16" s="81"/>
      <c r="W16" s="81"/>
      <c r="X16" s="81"/>
      <c r="Y16" s="81"/>
      <c r="Z16" s="81"/>
      <c r="AA16" s="81"/>
    </row>
    <row r="17" spans="1:10" s="81" customFormat="1" ht="14.25">
      <c r="A17" s="214"/>
      <c r="B17" s="214"/>
      <c r="C17" s="214"/>
      <c r="D17" s="214"/>
      <c r="E17" s="214"/>
      <c r="F17" s="214"/>
      <c r="G17" s="214"/>
      <c r="H17" s="214"/>
      <c r="I17" s="215"/>
      <c r="J17" s="214"/>
    </row>
    <row r="18" spans="1:10" s="81" customFormat="1" ht="15" customHeight="1">
      <c r="A18" s="349" t="s">
        <v>125</v>
      </c>
      <c r="B18" s="349"/>
      <c r="C18" s="349"/>
      <c r="D18" s="349"/>
      <c r="E18" s="349"/>
      <c r="F18" s="349"/>
      <c r="G18" s="349"/>
      <c r="H18" s="349"/>
      <c r="I18" s="349"/>
      <c r="J18" s="349"/>
    </row>
    <row r="19" spans="1:10" s="81" customFormat="1" ht="14.25">
      <c r="C19" s="186"/>
      <c r="D19" s="186"/>
      <c r="E19" s="186"/>
      <c r="F19" s="186"/>
      <c r="G19" s="186"/>
      <c r="H19" s="186"/>
      <c r="I19" s="186"/>
      <c r="J19" s="186"/>
    </row>
    <row r="20" spans="1:10" s="81" customFormat="1">
      <c r="C20" s="16"/>
      <c r="D20" s="16"/>
      <c r="E20" s="16"/>
      <c r="F20" s="16"/>
      <c r="G20" s="16"/>
      <c r="H20" s="16"/>
      <c r="I20" s="16"/>
      <c r="J20" s="16"/>
    </row>
    <row r="21" spans="1:10" s="81" customFormat="1">
      <c r="C21" s="16"/>
      <c r="D21" s="16"/>
      <c r="E21" s="16"/>
      <c r="F21" s="16"/>
      <c r="G21" s="16"/>
      <c r="H21" s="16"/>
      <c r="I21" s="16"/>
      <c r="J21" s="16"/>
    </row>
    <row r="22" spans="1:10" s="81" customFormat="1">
      <c r="C22" s="16"/>
      <c r="D22" s="16"/>
      <c r="E22" s="16"/>
      <c r="F22" s="16"/>
      <c r="G22" s="16"/>
      <c r="H22" s="16"/>
      <c r="I22" s="16"/>
      <c r="J22" s="16"/>
    </row>
    <row r="23" spans="1:10" s="81" customFormat="1">
      <c r="C23" s="16"/>
      <c r="D23" s="16"/>
      <c r="E23" s="16"/>
      <c r="F23" s="16"/>
      <c r="G23" s="16"/>
      <c r="H23" s="16"/>
      <c r="I23" s="16"/>
      <c r="J23" s="16"/>
    </row>
    <row r="24" spans="1:10" s="81" customFormat="1">
      <c r="C24" s="16"/>
      <c r="D24" s="16"/>
      <c r="E24" s="16"/>
      <c r="F24" s="16"/>
      <c r="G24" s="16"/>
      <c r="H24" s="16"/>
      <c r="I24" s="16"/>
      <c r="J24" s="16"/>
    </row>
    <row r="25" spans="1:10" s="81" customFormat="1">
      <c r="C25" s="16"/>
      <c r="D25" s="16"/>
      <c r="E25" s="16"/>
      <c r="F25" s="16"/>
      <c r="G25" s="16"/>
      <c r="H25" s="16"/>
      <c r="I25" s="16"/>
      <c r="J25" s="16"/>
    </row>
    <row r="26" spans="1:10" s="81" customFormat="1">
      <c r="A26" s="21"/>
      <c r="B26" s="21"/>
      <c r="C26" s="16"/>
      <c r="D26" s="16"/>
      <c r="E26" s="16"/>
      <c r="F26" s="16"/>
      <c r="G26" s="16"/>
      <c r="H26" s="16"/>
      <c r="I26" s="16"/>
      <c r="J26" s="16"/>
    </row>
    <row r="27" spans="1:10" s="81" customFormat="1"/>
    <row r="28" spans="1:10" s="81" customFormat="1"/>
    <row r="29" spans="1:10" s="81" customFormat="1"/>
    <row r="30" spans="1:10" s="81" customFormat="1"/>
    <row r="31" spans="1:10" s="81" customFormat="1"/>
    <row r="32" spans="1:10" s="81" customFormat="1"/>
    <row r="33" spans="1:13" s="81" customFormat="1"/>
    <row r="34" spans="1:13" s="81" customFormat="1"/>
    <row r="35" spans="1:13" s="81" customFormat="1"/>
    <row r="36" spans="1:13" s="81" customFormat="1"/>
    <row r="37" spans="1:13" s="81" customFormat="1"/>
    <row r="38" spans="1:13" s="81" customFormat="1"/>
    <row r="39" spans="1:13" s="81" customFormat="1">
      <c r="M39" s="16"/>
    </row>
    <row r="40" spans="1:13" s="81" customFormat="1">
      <c r="A40" s="21"/>
      <c r="B40" s="21"/>
    </row>
    <row r="41" spans="1:13" s="81" customFormat="1"/>
    <row r="42" spans="1:13" s="81" customFormat="1">
      <c r="A42" s="21"/>
      <c r="B42" s="21"/>
    </row>
    <row r="43" spans="1:13" s="81" customFormat="1"/>
    <row r="44" spans="1:13" s="81" customFormat="1">
      <c r="M44" s="16"/>
    </row>
    <row r="45" spans="1:13" s="81" customFormat="1"/>
    <row r="46" spans="1:13" s="81" customFormat="1"/>
    <row r="47" spans="1:13" s="81" customFormat="1"/>
    <row r="48" spans="1:13" s="81" customFormat="1"/>
    <row r="49" s="81" customFormat="1"/>
    <row r="50" s="81" customFormat="1"/>
    <row r="51" s="81" customFormat="1"/>
    <row r="52" s="81" customFormat="1"/>
    <row r="53" s="81" customFormat="1"/>
    <row r="54" s="81" customFormat="1"/>
    <row r="55" s="81" customFormat="1"/>
    <row r="56" s="81" customFormat="1"/>
    <row r="57" s="81" customFormat="1"/>
  </sheetData>
  <mergeCells count="3">
    <mergeCell ref="A1:J1"/>
    <mergeCell ref="C2:J2"/>
    <mergeCell ref="A18:J18"/>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12"/>
  <sheetViews>
    <sheetView zoomScaleNormal="100" workbookViewId="0">
      <selection activeCell="G43" sqref="G43"/>
    </sheetView>
  </sheetViews>
  <sheetFormatPr defaultRowHeight="12.75"/>
  <cols>
    <col min="1" max="1" width="15.85546875" style="1" bestFit="1" customWidth="1"/>
    <col min="2" max="7" width="9.5703125" style="1" bestFit="1" customWidth="1"/>
    <col min="8" max="8" width="11.5703125" style="1" bestFit="1" customWidth="1"/>
    <col min="9" max="9" width="9.140625" style="1" customWidth="1"/>
    <col min="10" max="10" width="10.7109375" style="1" bestFit="1" customWidth="1"/>
    <col min="11" max="11" width="9.85546875" style="1" bestFit="1" customWidth="1"/>
    <col min="12" max="22" width="9.140625" style="1"/>
    <col min="23" max="23" width="18.7109375" style="1" customWidth="1"/>
    <col min="24" max="16384" width="9.140625" style="1"/>
  </cols>
  <sheetData>
    <row r="1" spans="1:28">
      <c r="A1" s="58"/>
      <c r="B1" s="62" t="s">
        <v>121</v>
      </c>
      <c r="C1" s="62" t="s">
        <v>120</v>
      </c>
      <c r="D1" s="62" t="s">
        <v>119</v>
      </c>
      <c r="E1" s="62" t="s">
        <v>118</v>
      </c>
      <c r="F1" s="62" t="s">
        <v>117</v>
      </c>
      <c r="G1" s="62" t="s">
        <v>116</v>
      </c>
      <c r="H1" s="62" t="s">
        <v>115</v>
      </c>
      <c r="I1" s="62"/>
      <c r="J1" s="219" t="s">
        <v>122</v>
      </c>
      <c r="K1" s="220" t="s">
        <v>130</v>
      </c>
      <c r="W1" s="117"/>
      <c r="X1" s="15"/>
      <c r="Y1" s="15"/>
      <c r="Z1" s="81"/>
      <c r="AA1" s="81"/>
      <c r="AB1" s="81"/>
    </row>
    <row r="2" spans="1:28">
      <c r="A2" s="221" t="s">
        <v>27</v>
      </c>
      <c r="B2" s="217">
        <v>0.473084508377353</v>
      </c>
      <c r="C2" s="217">
        <v>0.60503674821408981</v>
      </c>
      <c r="D2" s="217">
        <v>0.65761684329377201</v>
      </c>
      <c r="E2" s="217">
        <v>0.67508359791660721</v>
      </c>
      <c r="F2" s="217">
        <v>0.69943605319241497</v>
      </c>
      <c r="G2" s="217">
        <v>0.70645188929826064</v>
      </c>
      <c r="H2" s="217">
        <v>0.74393004498408799</v>
      </c>
      <c r="I2" s="217"/>
      <c r="J2" s="217">
        <v>0.79051750524242648</v>
      </c>
      <c r="K2" s="222">
        <v>0.76785863499027041</v>
      </c>
      <c r="W2" s="117"/>
      <c r="X2" s="15"/>
      <c r="Y2" s="15"/>
      <c r="Z2" s="81"/>
      <c r="AA2" s="81"/>
      <c r="AB2" s="81"/>
    </row>
    <row r="3" spans="1:28">
      <c r="A3" s="221" t="s">
        <v>131</v>
      </c>
      <c r="B3" s="218">
        <v>0.21042746184619696</v>
      </c>
      <c r="C3" s="217">
        <v>0.17766724660700076</v>
      </c>
      <c r="D3" s="217">
        <v>0.15516116631988561</v>
      </c>
      <c r="E3" s="217">
        <v>0.1400292692028012</v>
      </c>
      <c r="F3" s="217">
        <v>0.12978410541408272</v>
      </c>
      <c r="G3" s="217">
        <v>0.12586506330615665</v>
      </c>
      <c r="H3" s="217">
        <v>9.9376434680503611E-2</v>
      </c>
      <c r="I3" s="217"/>
      <c r="J3" s="217">
        <v>8.579010946798088E-2</v>
      </c>
      <c r="K3" s="222">
        <v>9.60955903136365E-2</v>
      </c>
      <c r="W3" s="117"/>
      <c r="X3" s="15"/>
      <c r="Y3" s="15"/>
      <c r="Z3" s="81"/>
      <c r="AA3" s="81"/>
      <c r="AB3" s="81"/>
    </row>
    <row r="4" spans="1:28">
      <c r="A4" s="221" t="s">
        <v>89</v>
      </c>
      <c r="B4" s="218">
        <v>0.15776040762262358</v>
      </c>
      <c r="C4" s="217">
        <v>0.11597911020583031</v>
      </c>
      <c r="D4" s="217">
        <v>9.766890422926125E-2</v>
      </c>
      <c r="E4" s="217">
        <v>9.8964983780694626E-2</v>
      </c>
      <c r="F4" s="217">
        <v>9.0426838760950506E-2</v>
      </c>
      <c r="G4" s="217">
        <v>8.8134297370866629E-2</v>
      </c>
      <c r="H4" s="218">
        <v>7.157268318225013E-2</v>
      </c>
      <c r="I4" s="218"/>
      <c r="J4" s="217">
        <v>3.7935133652445219E-2</v>
      </c>
      <c r="K4" s="222">
        <v>4.8694285331204824E-2</v>
      </c>
      <c r="W4" s="117"/>
      <c r="X4" s="15"/>
      <c r="Y4" s="15"/>
      <c r="Z4" s="81"/>
      <c r="AA4" s="81"/>
      <c r="AB4" s="81"/>
    </row>
    <row r="5" spans="1:28">
      <c r="A5" s="221" t="s">
        <v>51</v>
      </c>
      <c r="B5" s="218">
        <v>3.1528844887478472E-3</v>
      </c>
      <c r="C5" s="217">
        <v>2.0321547184278966E-3</v>
      </c>
      <c r="D5" s="217">
        <v>2.2287195222406363E-3</v>
      </c>
      <c r="E5" s="217">
        <v>1.6303175499564316E-3</v>
      </c>
      <c r="F5" s="217">
        <v>1.4647882440909261E-3</v>
      </c>
      <c r="G5" s="217">
        <v>1.5649407143280847E-3</v>
      </c>
      <c r="H5" s="217">
        <v>1.3848294740849791E-3</v>
      </c>
      <c r="I5" s="217"/>
      <c r="J5" s="217">
        <v>8.8019212766502224E-4</v>
      </c>
      <c r="K5" s="222">
        <v>1.0520651455439734E-3</v>
      </c>
      <c r="W5" s="152"/>
      <c r="X5" s="15"/>
      <c r="Y5" s="213"/>
      <c r="Z5" s="81"/>
      <c r="AA5" s="81"/>
      <c r="AB5" s="81"/>
    </row>
    <row r="6" spans="1:28">
      <c r="A6" s="221" t="s">
        <v>31</v>
      </c>
      <c r="B6" s="217">
        <v>1.0141911259534781E-3</v>
      </c>
      <c r="C6" s="217">
        <v>1.0917109334551431E-3</v>
      </c>
      <c r="D6" s="217">
        <v>1.0619645574966394E-3</v>
      </c>
      <c r="E6" s="217">
        <v>8.9549752789123136E-4</v>
      </c>
      <c r="F6" s="217">
        <v>8.7640607503756149E-4</v>
      </c>
      <c r="G6" s="217">
        <v>1.1122242507727899E-3</v>
      </c>
      <c r="H6" s="217">
        <v>1.4473406504080977E-3</v>
      </c>
      <c r="I6" s="217"/>
      <c r="J6" s="217">
        <v>2.1426306499621635E-3</v>
      </c>
      <c r="K6" s="222">
        <v>1.9611843831540527E-3</v>
      </c>
      <c r="W6" s="81"/>
      <c r="X6" s="81"/>
      <c r="Y6" s="81"/>
      <c r="Z6" s="81"/>
      <c r="AA6" s="81"/>
      <c r="AB6" s="81"/>
    </row>
    <row r="7" spans="1:28" ht="14.25">
      <c r="A7" s="221" t="s">
        <v>32</v>
      </c>
      <c r="B7" s="218">
        <v>1.8996579936128608E-2</v>
      </c>
      <c r="C7" s="217">
        <v>9.357664455131004E-3</v>
      </c>
      <c r="D7" s="217">
        <v>5.8454476792108301E-3</v>
      </c>
      <c r="E7" s="217">
        <v>4.3221071942617529E-3</v>
      </c>
      <c r="F7" s="217">
        <v>4.583380420574908E-3</v>
      </c>
      <c r="G7" s="217">
        <v>4.1428293666747953E-3</v>
      </c>
      <c r="H7" s="217">
        <v>3.8393188329185163E-3</v>
      </c>
      <c r="I7" s="217"/>
      <c r="J7" s="217">
        <v>4.9274405697634872E-3</v>
      </c>
      <c r="K7" s="222">
        <v>5.2564571664565204E-3</v>
      </c>
      <c r="W7" s="11"/>
    </row>
    <row r="8" spans="1:28">
      <c r="A8" s="221" t="s">
        <v>303</v>
      </c>
      <c r="B8" s="218">
        <v>7.9211346860914883E-2</v>
      </c>
      <c r="C8" s="217">
        <v>4.1223781086580785E-2</v>
      </c>
      <c r="D8" s="217">
        <v>3.3255965293417122E-2</v>
      </c>
      <c r="E8" s="217">
        <v>3.1572835613668887E-2</v>
      </c>
      <c r="F8" s="217">
        <v>2.7639294061407096E-2</v>
      </c>
      <c r="G8" s="217">
        <v>2.3612932778814023E-2</v>
      </c>
      <c r="H8" s="217">
        <v>2.0620193636536499E-2</v>
      </c>
      <c r="I8" s="217"/>
      <c r="J8" s="217">
        <v>2.5948018112592928E-2</v>
      </c>
      <c r="K8" s="222">
        <v>2.7489511849597678E-2</v>
      </c>
    </row>
    <row r="9" spans="1:28">
      <c r="A9" s="221" t="s">
        <v>302</v>
      </c>
      <c r="B9" s="217">
        <v>3.2505706397960542E-2</v>
      </c>
      <c r="C9" s="217">
        <v>2.8482260568112636E-2</v>
      </c>
      <c r="D9" s="217">
        <v>3.2815580290807972E-2</v>
      </c>
      <c r="E9" s="217">
        <v>3.575398213890011E-2</v>
      </c>
      <c r="F9" s="217">
        <v>3.6278677796923814E-2</v>
      </c>
      <c r="G9" s="217">
        <v>3.9392511352926055E-2</v>
      </c>
      <c r="H9" s="218">
        <v>5.0463508392942204E-2</v>
      </c>
      <c r="I9" s="218"/>
      <c r="J9" s="217">
        <v>4.4475635363556053E-2</v>
      </c>
      <c r="K9" s="222">
        <v>4.3184786086363391E-2</v>
      </c>
    </row>
    <row r="10" spans="1:28" ht="13.5" thickBot="1">
      <c r="A10" s="32" t="s">
        <v>95</v>
      </c>
      <c r="B10" s="223">
        <v>2.3846913344121173E-2</v>
      </c>
      <c r="C10" s="223">
        <v>1.9129323211371708E-2</v>
      </c>
      <c r="D10" s="223">
        <v>1.4345408813907889E-2</v>
      </c>
      <c r="E10" s="223">
        <v>1.1747409075218556E-2</v>
      </c>
      <c r="F10" s="223">
        <v>9.5104560345175317E-3</v>
      </c>
      <c r="G10" s="223">
        <v>9.723311561200345E-3</v>
      </c>
      <c r="H10" s="223">
        <v>7.3656461662679673E-3</v>
      </c>
      <c r="I10" s="223"/>
      <c r="J10" s="223">
        <v>7.383334813607762E-3</v>
      </c>
      <c r="K10" s="224">
        <v>8.4074847337726969E-3</v>
      </c>
    </row>
    <row r="11" spans="1:28">
      <c r="A11" s="3"/>
    </row>
    <row r="12" spans="1:28" ht="14.25">
      <c r="A12" s="349" t="s">
        <v>132</v>
      </c>
      <c r="B12" s="349"/>
      <c r="C12" s="349"/>
      <c r="D12" s="349"/>
      <c r="E12" s="349"/>
      <c r="F12" s="349"/>
      <c r="G12" s="349"/>
      <c r="H12" s="349"/>
    </row>
  </sheetData>
  <mergeCells count="1">
    <mergeCell ref="A12:H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34"/>
  <sheetViews>
    <sheetView workbookViewId="0">
      <selection activeCell="A20" sqref="A20:G20"/>
    </sheetView>
  </sheetViews>
  <sheetFormatPr defaultRowHeight="12.75"/>
  <cols>
    <col min="1" max="1" width="17.28515625" style="1" bestFit="1" customWidth="1"/>
    <col min="2" max="2" width="9.140625" style="1"/>
    <col min="3" max="3" width="9.7109375" style="1" bestFit="1" customWidth="1"/>
    <col min="4" max="4" width="9" style="1" bestFit="1" customWidth="1"/>
    <col min="5" max="5" width="9.7109375" style="1" bestFit="1" customWidth="1"/>
    <col min="6" max="6" width="9" style="1" bestFit="1" customWidth="1"/>
    <col min="7" max="7" width="9.7109375" style="1" bestFit="1" customWidth="1"/>
    <col min="8" max="8" width="9" style="1" bestFit="1" customWidth="1"/>
    <col min="9" max="9" width="9.7109375" style="1" bestFit="1" customWidth="1"/>
    <col min="10" max="10" width="10.42578125" style="1" customWidth="1"/>
    <col min="11" max="11" width="9.140625" style="1"/>
    <col min="12" max="12" width="8.28515625" style="1" bestFit="1" customWidth="1"/>
    <col min="13" max="13" width="9.85546875" style="1" customWidth="1"/>
    <col min="14" max="16384" width="9.140625" style="1"/>
  </cols>
  <sheetData>
    <row r="1" spans="1:9" ht="15" customHeight="1">
      <c r="A1" s="58" t="s">
        <v>6</v>
      </c>
      <c r="B1" s="350" t="s">
        <v>3</v>
      </c>
      <c r="C1" s="351"/>
      <c r="D1" s="350" t="s">
        <v>4</v>
      </c>
      <c r="E1" s="351"/>
      <c r="F1" s="350" t="s">
        <v>5</v>
      </c>
      <c r="G1" s="351"/>
      <c r="H1" s="352" t="s">
        <v>7</v>
      </c>
      <c r="I1" s="353"/>
    </row>
    <row r="2" spans="1:9">
      <c r="A2" s="221"/>
      <c r="B2" s="26" t="s">
        <v>8</v>
      </c>
      <c r="C2" s="282" t="s">
        <v>9</v>
      </c>
      <c r="D2" s="26" t="s">
        <v>8</v>
      </c>
      <c r="E2" s="282" t="s">
        <v>9</v>
      </c>
      <c r="F2" s="26" t="s">
        <v>8</v>
      </c>
      <c r="G2" s="282" t="s">
        <v>9</v>
      </c>
      <c r="H2" s="26" t="s">
        <v>8</v>
      </c>
      <c r="I2" s="283" t="s">
        <v>9</v>
      </c>
    </row>
    <row r="3" spans="1:9">
      <c r="A3" s="221" t="s">
        <v>10</v>
      </c>
      <c r="B3" s="25">
        <v>96617</v>
      </c>
      <c r="C3" s="57">
        <v>1</v>
      </c>
      <c r="D3" s="25">
        <v>115070</v>
      </c>
      <c r="E3" s="57">
        <v>1</v>
      </c>
      <c r="F3" s="25">
        <v>128279</v>
      </c>
      <c r="G3" s="57">
        <v>1</v>
      </c>
      <c r="H3" s="28">
        <v>136941</v>
      </c>
      <c r="I3" s="59">
        <v>1</v>
      </c>
    </row>
    <row r="4" spans="1:9">
      <c r="A4" s="221" t="s">
        <v>11</v>
      </c>
      <c r="B4" s="25">
        <v>62193</v>
      </c>
      <c r="C4" s="57">
        <v>0.64370659407764674</v>
      </c>
      <c r="D4" s="25">
        <v>84215</v>
      </c>
      <c r="E4" s="57">
        <v>0.73185886851481707</v>
      </c>
      <c r="F4" s="25">
        <v>97102</v>
      </c>
      <c r="G4" s="57">
        <v>0.75695943997068893</v>
      </c>
      <c r="H4" s="28">
        <v>104858</v>
      </c>
      <c r="I4" s="59">
        <v>0.76570000000000005</v>
      </c>
    </row>
    <row r="5" spans="1:9">
      <c r="A5" s="221" t="s">
        <v>12</v>
      </c>
      <c r="B5" s="25">
        <v>19065</v>
      </c>
      <c r="C5" s="57">
        <v>0.19732552242359006</v>
      </c>
      <c r="D5" s="25">
        <v>15378</v>
      </c>
      <c r="E5" s="57">
        <v>0.13364039280437995</v>
      </c>
      <c r="F5" s="25">
        <v>15634</v>
      </c>
      <c r="G5" s="57">
        <v>0.12187497563903679</v>
      </c>
      <c r="H5" s="28">
        <v>13266</v>
      </c>
      <c r="I5" s="59">
        <v>9.69E-2</v>
      </c>
    </row>
    <row r="6" spans="1:9">
      <c r="A6" s="221" t="s">
        <v>13</v>
      </c>
      <c r="B6" s="25">
        <v>6008</v>
      </c>
      <c r="C6" s="57">
        <v>6.2183673680615212E-2</v>
      </c>
      <c r="D6" s="25">
        <v>5889</v>
      </c>
      <c r="E6" s="57">
        <v>5.1177544103589122E-2</v>
      </c>
      <c r="F6" s="25">
        <v>5869</v>
      </c>
      <c r="G6" s="57">
        <v>4.5751837791064787E-2</v>
      </c>
      <c r="H6" s="28">
        <v>6769</v>
      </c>
      <c r="I6" s="59">
        <v>4.9399999999999999E-2</v>
      </c>
    </row>
    <row r="7" spans="1:9">
      <c r="A7" s="221" t="s">
        <v>14</v>
      </c>
      <c r="B7" s="25">
        <v>167</v>
      </c>
      <c r="C7" s="57">
        <v>1.7284742850637051E-3</v>
      </c>
      <c r="D7" s="25">
        <v>179</v>
      </c>
      <c r="E7" s="57">
        <v>1.5555748674719735E-3</v>
      </c>
      <c r="F7" s="25">
        <v>200</v>
      </c>
      <c r="G7" s="57">
        <v>1.559101645631787E-3</v>
      </c>
      <c r="H7" s="25">
        <v>151</v>
      </c>
      <c r="I7" s="59">
        <v>1.1000000000000001E-3</v>
      </c>
    </row>
    <row r="8" spans="1:9" s="34" customFormat="1">
      <c r="A8" s="160" t="s">
        <v>15</v>
      </c>
      <c r="B8" s="255">
        <v>419</v>
      </c>
      <c r="C8" s="66">
        <v>4.3367109307885779E-3</v>
      </c>
      <c r="D8" s="255">
        <v>237</v>
      </c>
      <c r="E8" s="66">
        <v>2.0596158859824453E-3</v>
      </c>
      <c r="F8" s="255">
        <v>142</v>
      </c>
      <c r="G8" s="66">
        <v>1.1069621683985687E-3</v>
      </c>
      <c r="H8" s="255">
        <v>267</v>
      </c>
      <c r="I8" s="71">
        <v>1.9E-3</v>
      </c>
    </row>
    <row r="9" spans="1:9">
      <c r="A9" s="221" t="s">
        <v>16</v>
      </c>
      <c r="B9" s="25">
        <v>468</v>
      </c>
      <c r="C9" s="57">
        <v>4.8438680563461919E-3</v>
      </c>
      <c r="D9" s="25">
        <v>467</v>
      </c>
      <c r="E9" s="57">
        <v>4.0583992352481099E-3</v>
      </c>
      <c r="F9" s="25">
        <v>488</v>
      </c>
      <c r="G9" s="57">
        <v>3.8042080153415604E-3</v>
      </c>
      <c r="H9" s="25">
        <v>731</v>
      </c>
      <c r="I9" s="59">
        <v>5.3E-3</v>
      </c>
    </row>
    <row r="10" spans="1:9">
      <c r="A10" s="221" t="s">
        <v>17</v>
      </c>
      <c r="B10" s="25">
        <v>703</v>
      </c>
      <c r="C10" s="57">
        <v>7.2761522299388303E-3</v>
      </c>
      <c r="D10" s="25">
        <v>809</v>
      </c>
      <c r="E10" s="57">
        <v>7.0305031719822718E-3</v>
      </c>
      <c r="F10" s="25">
        <v>901</v>
      </c>
      <c r="G10" s="57">
        <v>7.0237529135711999E-3</v>
      </c>
      <c r="H10" s="28">
        <v>1178</v>
      </c>
      <c r="I10" s="59">
        <v>8.6E-3</v>
      </c>
    </row>
    <row r="11" spans="1:9">
      <c r="A11" s="221" t="s">
        <v>18</v>
      </c>
      <c r="B11" s="25">
        <v>5413</v>
      </c>
      <c r="C11" s="57">
        <v>5.6025337155987044E-2</v>
      </c>
      <c r="D11" s="25">
        <v>4489</v>
      </c>
      <c r="E11" s="57">
        <v>3.9011036760232903E-2</v>
      </c>
      <c r="F11" s="25">
        <v>3759</v>
      </c>
      <c r="G11" s="57">
        <v>2.9303315429649437E-2</v>
      </c>
      <c r="H11" s="28">
        <v>3797</v>
      </c>
      <c r="I11" s="59">
        <v>2.7699999999999999E-2</v>
      </c>
    </row>
    <row r="12" spans="1:9" ht="13.5" thickBot="1">
      <c r="A12" s="32" t="s">
        <v>19</v>
      </c>
      <c r="B12" s="284">
        <v>2180</v>
      </c>
      <c r="C12" s="60">
        <v>2.2563317014604053E-2</v>
      </c>
      <c r="D12" s="284">
        <v>3406</v>
      </c>
      <c r="E12" s="60">
        <v>2.9599374293908055E-2</v>
      </c>
      <c r="F12" s="284">
        <v>4184</v>
      </c>
      <c r="G12" s="60">
        <v>3.2616406426616985E-2</v>
      </c>
      <c r="H12" s="242">
        <v>5924</v>
      </c>
      <c r="I12" s="61">
        <v>4.3299999999999998E-2</v>
      </c>
    </row>
    <row r="14" spans="1:9" ht="13.5" thickBot="1"/>
    <row r="15" spans="1:9">
      <c r="A15" s="58"/>
      <c r="B15" s="62" t="s">
        <v>3</v>
      </c>
      <c r="C15" s="62" t="s">
        <v>4</v>
      </c>
      <c r="D15" s="62" t="s">
        <v>5</v>
      </c>
      <c r="E15" s="63" t="s">
        <v>7</v>
      </c>
    </row>
    <row r="16" spans="1:9">
      <c r="A16" s="64" t="s">
        <v>26</v>
      </c>
      <c r="B16" s="57">
        <v>1</v>
      </c>
      <c r="C16" s="57">
        <v>1</v>
      </c>
      <c r="D16" s="57">
        <v>1</v>
      </c>
      <c r="E16" s="59">
        <v>1</v>
      </c>
    </row>
    <row r="17" spans="1:13">
      <c r="A17" s="64" t="s">
        <v>27</v>
      </c>
      <c r="B17" s="57">
        <v>0.64370659407764674</v>
      </c>
      <c r="C17" s="57">
        <v>0.73185886851481707</v>
      </c>
      <c r="D17" s="57">
        <v>0.75695943997068893</v>
      </c>
      <c r="E17" s="59">
        <v>0.76570000000000005</v>
      </c>
    </row>
    <row r="18" spans="1:13" ht="13.5" thickBot="1">
      <c r="A18" s="65" t="s">
        <v>28</v>
      </c>
      <c r="B18" s="60">
        <v>0.19732552242359006</v>
      </c>
      <c r="C18" s="60">
        <v>0.13364039280437995</v>
      </c>
      <c r="D18" s="60">
        <v>0.12187497563903679</v>
      </c>
      <c r="E18" s="61">
        <v>9.69E-2</v>
      </c>
      <c r="H18" s="34"/>
      <c r="I18" s="34"/>
      <c r="J18" s="34"/>
      <c r="K18" s="34"/>
    </row>
    <row r="19" spans="1:13">
      <c r="A19" s="45"/>
      <c r="B19" s="44"/>
      <c r="C19" s="44"/>
      <c r="D19" s="44"/>
      <c r="E19" s="44"/>
      <c r="H19" s="34"/>
      <c r="I19" s="34"/>
      <c r="J19" s="34"/>
      <c r="K19" s="34"/>
    </row>
    <row r="20" spans="1:13" ht="14.25">
      <c r="A20" s="349" t="s">
        <v>25</v>
      </c>
      <c r="B20" s="349"/>
      <c r="C20" s="349"/>
      <c r="D20" s="349"/>
      <c r="E20" s="349"/>
      <c r="F20" s="349"/>
      <c r="G20" s="349"/>
      <c r="H20" s="34"/>
      <c r="I20" s="34"/>
      <c r="J20" s="34"/>
      <c r="K20" s="34"/>
    </row>
    <row r="21" spans="1:13">
      <c r="A21" s="45"/>
      <c r="B21" s="44"/>
      <c r="C21" s="44"/>
      <c r="D21" s="44"/>
      <c r="E21" s="44"/>
      <c r="H21" s="34"/>
      <c r="I21" s="34"/>
      <c r="J21" s="34"/>
      <c r="K21" s="34"/>
    </row>
    <row r="22" spans="1:13">
      <c r="A22" s="45"/>
      <c r="B22" s="44"/>
      <c r="C22" s="44"/>
      <c r="D22" s="44"/>
      <c r="E22" s="44"/>
      <c r="H22" s="34"/>
      <c r="I22" s="34"/>
      <c r="J22" s="34"/>
      <c r="K22" s="34"/>
    </row>
    <row r="23" spans="1:13">
      <c r="A23" s="45"/>
      <c r="B23" s="44"/>
      <c r="C23" s="44"/>
      <c r="D23" s="44"/>
      <c r="E23" s="44"/>
      <c r="H23" s="34"/>
      <c r="I23" s="34"/>
      <c r="J23" s="34"/>
      <c r="K23" s="34"/>
    </row>
    <row r="24" spans="1:13">
      <c r="A24" s="45"/>
      <c r="B24" s="44"/>
      <c r="C24" s="44"/>
      <c r="D24" s="44"/>
      <c r="E24" s="44"/>
      <c r="H24" s="34"/>
      <c r="I24" s="34"/>
      <c r="J24" s="34"/>
      <c r="K24" s="34"/>
    </row>
    <row r="25" spans="1:13">
      <c r="A25" s="45"/>
      <c r="B25" s="34"/>
      <c r="C25" s="34"/>
      <c r="D25" s="44"/>
      <c r="E25" s="44"/>
      <c r="H25" s="34"/>
      <c r="I25" s="34"/>
      <c r="J25" s="34"/>
      <c r="K25" s="34"/>
    </row>
    <row r="26" spans="1:13">
      <c r="C26" s="34"/>
      <c r="D26" s="34"/>
      <c r="E26" s="34"/>
      <c r="F26" s="34"/>
      <c r="G26" s="34"/>
      <c r="H26" s="34"/>
      <c r="I26" s="34"/>
      <c r="J26" s="34"/>
      <c r="K26" s="34"/>
    </row>
    <row r="27" spans="1:13">
      <c r="C27" s="34"/>
      <c r="D27" s="34"/>
      <c r="E27" s="34"/>
      <c r="F27" s="34"/>
      <c r="G27" s="34"/>
      <c r="H27" s="34"/>
      <c r="I27" s="34"/>
      <c r="J27" s="34"/>
      <c r="K27" s="34"/>
    </row>
    <row r="28" spans="1:13">
      <c r="C28" s="34"/>
      <c r="D28" s="34"/>
      <c r="E28" s="34"/>
      <c r="F28" s="34"/>
      <c r="G28" s="34"/>
      <c r="H28" s="34"/>
      <c r="I28" s="34"/>
      <c r="J28" s="34"/>
      <c r="K28" s="34"/>
    </row>
    <row r="29" spans="1:13">
      <c r="C29" s="34"/>
      <c r="D29" s="34"/>
      <c r="E29" s="34"/>
      <c r="F29" s="34"/>
      <c r="G29" s="34"/>
      <c r="H29" s="34"/>
      <c r="I29" s="34"/>
      <c r="J29" s="34"/>
      <c r="K29" s="34"/>
    </row>
    <row r="30" spans="1:13">
      <c r="C30" s="34"/>
      <c r="D30" s="34"/>
      <c r="E30" s="34"/>
      <c r="F30" s="34"/>
      <c r="G30" s="34"/>
      <c r="H30" s="34"/>
      <c r="I30" s="34"/>
      <c r="J30" s="34"/>
      <c r="K30" s="34"/>
      <c r="L30" s="34"/>
      <c r="M30" s="34"/>
    </row>
    <row r="31" spans="1:13">
      <c r="C31" s="34"/>
      <c r="D31" s="34"/>
      <c r="E31" s="34"/>
      <c r="F31" s="34"/>
      <c r="G31" s="34"/>
      <c r="H31" s="34"/>
      <c r="I31" s="34"/>
      <c r="J31" s="34"/>
      <c r="K31" s="34"/>
      <c r="L31" s="51"/>
      <c r="M31" s="50"/>
    </row>
    <row r="32" spans="1:13">
      <c r="C32" s="48"/>
      <c r="D32" s="56"/>
      <c r="E32" s="34"/>
      <c r="F32" s="56"/>
      <c r="G32" s="34"/>
      <c r="H32" s="56"/>
      <c r="I32" s="34"/>
      <c r="J32" s="34"/>
      <c r="K32" s="34"/>
      <c r="L32" s="51"/>
      <c r="M32" s="50"/>
    </row>
    <row r="33" spans="6:14">
      <c r="L33" s="49"/>
      <c r="M33" s="50"/>
      <c r="N33" s="34"/>
    </row>
    <row r="34" spans="6:14">
      <c r="L34" s="51"/>
      <c r="M34" s="50"/>
      <c r="N34" s="44"/>
    </row>
    <row r="35" spans="6:14">
      <c r="L35" s="52"/>
      <c r="M35" s="53"/>
      <c r="N35" s="44"/>
    </row>
    <row r="36" spans="6:14">
      <c r="L36" s="52"/>
      <c r="M36" s="53"/>
      <c r="N36" s="44"/>
    </row>
    <row r="37" spans="6:14">
      <c r="L37" s="52"/>
      <c r="M37" s="53"/>
      <c r="N37" s="44"/>
    </row>
    <row r="38" spans="6:14">
      <c r="L38" s="52"/>
      <c r="M38" s="54"/>
      <c r="N38" s="44"/>
    </row>
    <row r="39" spans="6:14">
      <c r="L39" s="52"/>
      <c r="M39" s="55"/>
      <c r="N39" s="44"/>
    </row>
    <row r="40" spans="6:14">
      <c r="L40" s="52"/>
      <c r="M40" s="55"/>
      <c r="N40" s="44"/>
    </row>
    <row r="41" spans="6:14">
      <c r="L41" s="52"/>
      <c r="M41" s="55"/>
      <c r="N41" s="44"/>
    </row>
    <row r="42" spans="6:14">
      <c r="L42" s="52"/>
      <c r="M42" s="55"/>
      <c r="N42" s="44"/>
    </row>
    <row r="43" spans="6:14">
      <c r="L43" s="52"/>
      <c r="M43" s="55"/>
      <c r="N43" s="44"/>
    </row>
    <row r="44" spans="6:14">
      <c r="L44" s="52"/>
      <c r="M44" s="34"/>
      <c r="N44" s="44"/>
    </row>
    <row r="45" spans="6:14">
      <c r="L45" s="34"/>
      <c r="M45" s="34"/>
      <c r="N45" s="34"/>
    </row>
    <row r="48" spans="6:14">
      <c r="F48" s="5"/>
    </row>
    <row r="98" spans="7:7" ht="18">
      <c r="G98" s="2"/>
    </row>
    <row r="99" spans="7:7" ht="18">
      <c r="G99" s="2"/>
    </row>
    <row r="137" spans="3:9">
      <c r="D137" s="8"/>
      <c r="E137" s="6"/>
      <c r="G137" s="6"/>
      <c r="I137" s="6"/>
    </row>
    <row r="138" spans="3:9">
      <c r="C138" s="5"/>
      <c r="D138" s="7"/>
    </row>
    <row r="139" spans="3:9">
      <c r="C139" s="5"/>
      <c r="D139" s="9"/>
    </row>
    <row r="140" spans="3:9">
      <c r="C140" s="5"/>
      <c r="D140" s="7"/>
    </row>
    <row r="141" spans="3:9">
      <c r="C141" s="5"/>
      <c r="D141" s="7"/>
    </row>
    <row r="172" spans="3:10">
      <c r="C172" s="34"/>
      <c r="D172" s="34"/>
      <c r="E172" s="34"/>
      <c r="F172" s="34"/>
      <c r="G172" s="34"/>
      <c r="H172" s="34"/>
      <c r="I172" s="43"/>
      <c r="J172" s="34"/>
    </row>
    <row r="173" spans="3:10">
      <c r="C173" s="45"/>
      <c r="D173" s="34"/>
      <c r="E173" s="34"/>
      <c r="F173" s="34"/>
      <c r="G173" s="34"/>
      <c r="H173" s="34"/>
      <c r="I173" s="34"/>
      <c r="J173" s="34"/>
    </row>
    <row r="174" spans="3:10">
      <c r="C174" s="45"/>
      <c r="D174" s="34"/>
      <c r="E174" s="34"/>
      <c r="F174" s="34"/>
      <c r="G174" s="34"/>
      <c r="H174" s="34"/>
      <c r="I174" s="34"/>
      <c r="J174" s="34"/>
    </row>
    <row r="175" spans="3:10">
      <c r="C175" s="45"/>
      <c r="D175" s="34"/>
      <c r="E175" s="34"/>
      <c r="F175" s="34"/>
      <c r="G175" s="34"/>
      <c r="H175" s="34"/>
      <c r="I175" s="34"/>
      <c r="J175" s="34"/>
    </row>
    <row r="176" spans="3:10">
      <c r="C176" s="34"/>
      <c r="D176" s="34"/>
      <c r="E176" s="34"/>
      <c r="F176" s="34"/>
      <c r="G176" s="34"/>
      <c r="H176" s="34"/>
      <c r="I176" s="34"/>
      <c r="J176" s="34"/>
    </row>
    <row r="177" spans="3:14">
      <c r="C177" s="34"/>
      <c r="D177" s="34"/>
      <c r="E177" s="34"/>
      <c r="F177" s="34"/>
      <c r="G177" s="34"/>
      <c r="H177" s="34"/>
      <c r="I177" s="34"/>
      <c r="J177" s="34"/>
    </row>
    <row r="178" spans="3:14">
      <c r="C178" s="34"/>
      <c r="D178" s="34"/>
      <c r="E178" s="34"/>
      <c r="F178" s="34"/>
      <c r="G178" s="34"/>
      <c r="H178" s="34"/>
      <c r="I178" s="34"/>
      <c r="J178" s="34"/>
    </row>
    <row r="180" spans="3:14" ht="14.25">
      <c r="D180" s="11"/>
    </row>
    <row r="183" spans="3:14">
      <c r="N183" s="10"/>
    </row>
    <row r="202" spans="11:11">
      <c r="K202" s="6"/>
    </row>
    <row r="212" spans="4:16">
      <c r="J212" s="7"/>
    </row>
    <row r="213" spans="4:16" ht="14.25">
      <c r="D213" s="11"/>
    </row>
    <row r="215" spans="4:16">
      <c r="M215" s="34"/>
      <c r="N215" s="45"/>
      <c r="O215" s="34"/>
      <c r="P215" s="34"/>
    </row>
    <row r="216" spans="4:16">
      <c r="M216" s="45"/>
      <c r="N216" s="34"/>
      <c r="O216" s="34"/>
      <c r="P216" s="34"/>
    </row>
    <row r="217" spans="4:16">
      <c r="M217" s="45"/>
      <c r="N217" s="34"/>
      <c r="O217" s="34"/>
      <c r="P217" s="34"/>
    </row>
    <row r="218" spans="4:16">
      <c r="M218" s="45"/>
      <c r="N218" s="34"/>
      <c r="O218" s="34"/>
      <c r="P218" s="34"/>
    </row>
    <row r="219" spans="4:16">
      <c r="M219" s="45"/>
      <c r="N219" s="34"/>
      <c r="O219" s="34"/>
      <c r="P219" s="34"/>
    </row>
    <row r="220" spans="4:16">
      <c r="M220" s="45"/>
      <c r="N220" s="34"/>
      <c r="O220" s="34"/>
      <c r="P220" s="34"/>
    </row>
    <row r="221" spans="4:16">
      <c r="M221" s="45"/>
      <c r="N221" s="34"/>
      <c r="O221" s="34"/>
      <c r="P221" s="34"/>
    </row>
    <row r="222" spans="4:16">
      <c r="M222" s="45"/>
      <c r="N222" s="34"/>
      <c r="O222" s="34"/>
      <c r="P222" s="34"/>
    </row>
    <row r="223" spans="4:16">
      <c r="M223" s="45"/>
      <c r="N223" s="34"/>
      <c r="O223" s="34"/>
      <c r="P223" s="34"/>
    </row>
    <row r="224" spans="4:16">
      <c r="M224" s="45"/>
      <c r="N224" s="34"/>
      <c r="O224" s="34"/>
      <c r="P224" s="34"/>
    </row>
    <row r="225" spans="10:16">
      <c r="M225" s="45"/>
      <c r="N225" s="34"/>
      <c r="O225" s="34"/>
      <c r="P225" s="34"/>
    </row>
    <row r="227" spans="10:16">
      <c r="L227" s="3"/>
    </row>
    <row r="234" spans="10:16">
      <c r="J234" s="8"/>
    </row>
  </sheetData>
  <mergeCells count="5">
    <mergeCell ref="A20:G20"/>
    <mergeCell ref="B1:C1"/>
    <mergeCell ref="D1:E1"/>
    <mergeCell ref="F1:G1"/>
    <mergeCell ref="H1:I1"/>
  </mergeCells>
  <pageMargins left="0.75" right="0.75" top="1" bottom="1" header="0.5" footer="0.5"/>
  <pageSetup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17"/>
  <sheetViews>
    <sheetView workbookViewId="0">
      <selection activeCell="A13" sqref="A13:H13"/>
    </sheetView>
  </sheetViews>
  <sheetFormatPr defaultRowHeight="12.75"/>
  <cols>
    <col min="1" max="1" width="18.7109375" style="1" customWidth="1"/>
    <col min="2" max="2" width="12" style="1" customWidth="1"/>
    <col min="3" max="3" width="10.7109375" style="1" customWidth="1"/>
    <col min="4" max="16384" width="9.140625" style="1"/>
  </cols>
  <sheetData>
    <row r="1" spans="1:8" ht="28.5">
      <c r="A1" s="58"/>
      <c r="B1" s="320" t="s">
        <v>123</v>
      </c>
      <c r="C1" s="321" t="s">
        <v>122</v>
      </c>
    </row>
    <row r="2" spans="1:8">
      <c r="A2" s="203" t="s">
        <v>124</v>
      </c>
      <c r="B2" s="57">
        <v>0.65966587879065097</v>
      </c>
      <c r="C2" s="59">
        <v>0.79051750524242648</v>
      </c>
    </row>
    <row r="3" spans="1:8">
      <c r="A3" s="221" t="s">
        <v>28</v>
      </c>
      <c r="B3" s="57">
        <v>0.14530273807722671</v>
      </c>
      <c r="C3" s="59">
        <v>8.5790109467980852E-2</v>
      </c>
    </row>
    <row r="4" spans="1:8">
      <c r="A4" s="205" t="s">
        <v>126</v>
      </c>
      <c r="B4" s="57">
        <v>0.10006764426484351</v>
      </c>
      <c r="C4" s="59">
        <v>3.7935133652445219E-2</v>
      </c>
      <c r="E4" s="6"/>
      <c r="F4" s="6"/>
    </row>
    <row r="5" spans="1:8">
      <c r="A5" s="205" t="s">
        <v>51</v>
      </c>
      <c r="B5" s="57">
        <v>1.8727334010100983E-3</v>
      </c>
      <c r="C5" s="59">
        <v>8.8019212766502224E-4</v>
      </c>
    </row>
    <row r="6" spans="1:8">
      <c r="A6" s="205" t="s">
        <v>31</v>
      </c>
      <c r="B6" s="57">
        <v>1.0948052790928945E-3</v>
      </c>
      <c r="C6" s="59">
        <v>2.1426306499621635E-3</v>
      </c>
    </row>
    <row r="7" spans="1:8">
      <c r="A7" s="205" t="s">
        <v>32</v>
      </c>
      <c r="B7" s="57">
        <v>6.8274627830428375E-3</v>
      </c>
      <c r="C7" s="59">
        <v>4.9274405697634872E-3</v>
      </c>
    </row>
    <row r="8" spans="1:8">
      <c r="A8" s="205" t="s">
        <v>109</v>
      </c>
      <c r="B8" s="57">
        <v>3.4849916592421322E-2</v>
      </c>
      <c r="C8" s="59">
        <v>2.5948018112592928E-2</v>
      </c>
    </row>
    <row r="9" spans="1:8">
      <c r="A9" s="205" t="s">
        <v>127</v>
      </c>
      <c r="B9" s="57">
        <v>3.7021171590867034E-2</v>
      </c>
      <c r="C9" s="59">
        <v>4.4475635363556053E-2</v>
      </c>
    </row>
    <row r="10" spans="1:8">
      <c r="A10" s="205" t="s">
        <v>128</v>
      </c>
      <c r="B10" s="57">
        <v>1.3297649220844641E-2</v>
      </c>
      <c r="C10" s="59">
        <v>7.383334813607762E-3</v>
      </c>
    </row>
    <row r="11" spans="1:8" ht="13.5" thickBot="1">
      <c r="A11" s="32" t="s">
        <v>96</v>
      </c>
      <c r="B11" s="60">
        <v>1</v>
      </c>
      <c r="C11" s="322">
        <v>1</v>
      </c>
    </row>
    <row r="13" spans="1:8" ht="14.25">
      <c r="A13" s="349" t="s">
        <v>129</v>
      </c>
      <c r="B13" s="349"/>
      <c r="C13" s="349"/>
      <c r="D13" s="349"/>
      <c r="E13" s="349"/>
      <c r="F13" s="349"/>
      <c r="G13" s="349"/>
      <c r="H13" s="349"/>
    </row>
    <row r="17" ht="38.25" customHeight="1"/>
  </sheetData>
  <mergeCells count="1">
    <mergeCell ref="A13:H13"/>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D79"/>
  <sheetViews>
    <sheetView topLeftCell="A13" workbookViewId="0">
      <selection activeCell="E20" sqref="E20"/>
    </sheetView>
  </sheetViews>
  <sheetFormatPr defaultRowHeight="12.75"/>
  <cols>
    <col min="1" max="1" width="19.28515625" style="1" customWidth="1"/>
    <col min="2" max="2" width="10.28515625" style="1" customWidth="1"/>
    <col min="3" max="12" width="12.7109375" style="1" bestFit="1" customWidth="1"/>
    <col min="13" max="13" width="13.85546875" style="1" bestFit="1" customWidth="1"/>
    <col min="14" max="16" width="14.85546875" style="1" bestFit="1" customWidth="1"/>
    <col min="17" max="17" width="9.140625" style="1" bestFit="1" customWidth="1"/>
    <col min="18" max="18" width="10" style="1" bestFit="1" customWidth="1"/>
    <col min="19" max="19" width="17.5703125" style="1" customWidth="1"/>
    <col min="20" max="20" width="14.42578125" style="1" customWidth="1"/>
    <col min="21" max="16384" width="9.140625" style="1"/>
  </cols>
  <sheetData>
    <row r="1" spans="1:33" ht="15" customHeight="1">
      <c r="A1" s="398" t="s">
        <v>151</v>
      </c>
      <c r="B1" s="396"/>
      <c r="C1" s="396"/>
      <c r="D1" s="396"/>
      <c r="E1" s="396"/>
      <c r="F1" s="396"/>
      <c r="G1" s="396"/>
      <c r="H1" s="396"/>
      <c r="I1" s="396"/>
      <c r="J1" s="396"/>
      <c r="K1" s="396" t="s">
        <v>151</v>
      </c>
      <c r="L1" s="396"/>
      <c r="M1" s="396"/>
      <c r="N1" s="396"/>
      <c r="O1" s="396"/>
      <c r="P1" s="396"/>
      <c r="Q1" s="397"/>
      <c r="R1" s="202"/>
      <c r="S1" s="202"/>
    </row>
    <row r="2" spans="1:33" ht="28.5">
      <c r="A2" s="323" t="s">
        <v>152</v>
      </c>
      <c r="B2" s="399" t="s">
        <v>134</v>
      </c>
      <c r="C2" s="399"/>
      <c r="D2" s="399"/>
      <c r="E2" s="399"/>
      <c r="F2" s="399"/>
      <c r="G2" s="399"/>
      <c r="H2" s="399"/>
      <c r="I2" s="399"/>
      <c r="J2" s="399"/>
      <c r="K2" s="399" t="s">
        <v>134</v>
      </c>
      <c r="L2" s="399"/>
      <c r="M2" s="399"/>
      <c r="N2" s="399"/>
      <c r="O2" s="399"/>
      <c r="P2" s="399"/>
      <c r="Q2" s="400"/>
      <c r="R2" s="395"/>
      <c r="S2" s="81"/>
      <c r="T2" s="81"/>
      <c r="U2" s="81"/>
      <c r="V2" s="81"/>
      <c r="W2" s="81"/>
      <c r="X2" s="81"/>
      <c r="Y2" s="81"/>
      <c r="Z2" s="81"/>
      <c r="AA2" s="81"/>
      <c r="AB2" s="81"/>
      <c r="AC2" s="81"/>
      <c r="AD2" s="81"/>
      <c r="AE2" s="81"/>
      <c r="AF2" s="81"/>
      <c r="AG2" s="81"/>
    </row>
    <row r="3" spans="1:33" ht="15" thickBot="1">
      <c r="A3" s="325" t="s">
        <v>107</v>
      </c>
      <c r="B3" s="226" t="s">
        <v>135</v>
      </c>
      <c r="C3" s="226" t="s">
        <v>136</v>
      </c>
      <c r="D3" s="226" t="s">
        <v>137</v>
      </c>
      <c r="E3" s="226" t="s">
        <v>138</v>
      </c>
      <c r="F3" s="226" t="s">
        <v>139</v>
      </c>
      <c r="G3" s="226" t="s">
        <v>140</v>
      </c>
      <c r="H3" s="226" t="s">
        <v>141</v>
      </c>
      <c r="I3" s="226" t="s">
        <v>142</v>
      </c>
      <c r="J3" s="226" t="s">
        <v>143</v>
      </c>
      <c r="K3" s="226" t="s">
        <v>144</v>
      </c>
      <c r="L3" s="226" t="s">
        <v>145</v>
      </c>
      <c r="M3" s="226" t="s">
        <v>146</v>
      </c>
      <c r="N3" s="226" t="s">
        <v>147</v>
      </c>
      <c r="O3" s="226" t="s">
        <v>148</v>
      </c>
      <c r="P3" s="226" t="s">
        <v>149</v>
      </c>
      <c r="Q3" s="227" t="s">
        <v>150</v>
      </c>
      <c r="R3" s="395"/>
      <c r="S3" s="81"/>
      <c r="T3" s="81"/>
      <c r="U3" s="81"/>
      <c r="V3" s="81"/>
      <c r="W3" s="81"/>
      <c r="X3" s="81"/>
      <c r="Y3" s="81"/>
      <c r="Z3" s="81"/>
      <c r="AA3" s="81"/>
      <c r="AB3" s="81"/>
      <c r="AC3" s="81"/>
      <c r="AD3" s="81"/>
      <c r="AE3" s="81"/>
      <c r="AF3" s="81"/>
      <c r="AG3" s="81"/>
    </row>
    <row r="4" spans="1:33">
      <c r="A4" s="328" t="s">
        <v>42</v>
      </c>
      <c r="B4" s="28">
        <v>1751034</v>
      </c>
      <c r="C4" s="28">
        <v>1934067</v>
      </c>
      <c r="D4" s="28">
        <v>2718428</v>
      </c>
      <c r="E4" s="28">
        <v>3343889</v>
      </c>
      <c r="F4" s="28">
        <v>4002446</v>
      </c>
      <c r="G4" s="28">
        <v>4142220</v>
      </c>
      <c r="H4" s="28">
        <v>4717697</v>
      </c>
      <c r="I4" s="28">
        <v>4551079</v>
      </c>
      <c r="J4" s="28">
        <v>4906780</v>
      </c>
      <c r="K4" s="28">
        <v>9396624</v>
      </c>
      <c r="L4" s="28">
        <v>13208019</v>
      </c>
      <c r="M4" s="28">
        <v>17929357</v>
      </c>
      <c r="N4" s="28">
        <v>11874286</v>
      </c>
      <c r="O4" s="28">
        <v>7310676</v>
      </c>
      <c r="P4" s="28">
        <v>6843276</v>
      </c>
      <c r="Q4" s="241">
        <v>6094182</v>
      </c>
      <c r="R4" s="136"/>
      <c r="S4" s="81"/>
      <c r="T4" s="81"/>
      <c r="U4" s="81"/>
      <c r="V4" s="81"/>
      <c r="W4" s="81"/>
      <c r="X4" s="81"/>
      <c r="Y4" s="81"/>
      <c r="Z4" s="81"/>
      <c r="AA4" s="81"/>
      <c r="AB4" s="81"/>
      <c r="AC4" s="81"/>
      <c r="AD4" s="81"/>
      <c r="AE4" s="81"/>
      <c r="AF4" s="81"/>
      <c r="AG4" s="81"/>
    </row>
    <row r="5" spans="1:33">
      <c r="A5" s="140" t="s">
        <v>153</v>
      </c>
      <c r="B5" s="28">
        <v>220865</v>
      </c>
      <c r="C5" s="28">
        <v>237562</v>
      </c>
      <c r="D5" s="28">
        <v>334570</v>
      </c>
      <c r="E5" s="28">
        <v>388527</v>
      </c>
      <c r="F5" s="28">
        <v>455610</v>
      </c>
      <c r="G5" s="28">
        <v>482915</v>
      </c>
      <c r="H5" s="28">
        <v>500314</v>
      </c>
      <c r="I5" s="28">
        <v>488177</v>
      </c>
      <c r="J5" s="28">
        <v>517769</v>
      </c>
      <c r="K5" s="28">
        <v>962117</v>
      </c>
      <c r="L5" s="28">
        <v>1287385</v>
      </c>
      <c r="M5" s="28">
        <v>1663931</v>
      </c>
      <c r="N5" s="28">
        <v>1029081</v>
      </c>
      <c r="O5" s="28">
        <v>606032</v>
      </c>
      <c r="P5" s="28">
        <v>580542</v>
      </c>
      <c r="Q5" s="241">
        <v>474690</v>
      </c>
      <c r="R5" s="136"/>
      <c r="S5" s="81"/>
      <c r="T5" s="81"/>
      <c r="U5" s="81"/>
      <c r="V5" s="81"/>
      <c r="W5" s="81"/>
      <c r="X5" s="81"/>
      <c r="Y5" s="81"/>
      <c r="Z5" s="81"/>
      <c r="AA5" s="81"/>
      <c r="AB5" s="81"/>
      <c r="AC5" s="81"/>
      <c r="AD5" s="81"/>
      <c r="AE5" s="81"/>
      <c r="AF5" s="81"/>
      <c r="AG5" s="81"/>
    </row>
    <row r="6" spans="1:33">
      <c r="A6" s="140" t="s">
        <v>154</v>
      </c>
      <c r="B6" s="28">
        <v>35877</v>
      </c>
      <c r="C6" s="28">
        <v>44587</v>
      </c>
      <c r="D6" s="28">
        <v>56537</v>
      </c>
      <c r="E6" s="28">
        <v>62360</v>
      </c>
      <c r="F6" s="28">
        <v>74390</v>
      </c>
      <c r="G6" s="28">
        <v>81203</v>
      </c>
      <c r="H6" s="28">
        <v>80559</v>
      </c>
      <c r="I6" s="28">
        <v>73788</v>
      </c>
      <c r="J6" s="28">
        <v>91996</v>
      </c>
      <c r="K6" s="28">
        <v>163725</v>
      </c>
      <c r="L6" s="28">
        <v>213547</v>
      </c>
      <c r="M6" s="28">
        <v>286096</v>
      </c>
      <c r="N6" s="28">
        <v>172319</v>
      </c>
      <c r="O6" s="28">
        <v>101650</v>
      </c>
      <c r="P6" s="28">
        <v>96789</v>
      </c>
      <c r="Q6" s="241">
        <v>74076</v>
      </c>
      <c r="R6" s="136"/>
      <c r="S6" s="81"/>
      <c r="T6" s="81"/>
      <c r="U6" s="81"/>
      <c r="V6" s="81"/>
      <c r="W6" s="81"/>
      <c r="X6" s="81"/>
      <c r="Y6" s="81"/>
      <c r="Z6" s="81"/>
      <c r="AA6" s="81"/>
      <c r="AB6" s="81"/>
      <c r="AC6" s="81"/>
      <c r="AD6" s="81"/>
      <c r="AE6" s="81"/>
      <c r="AF6" s="81"/>
      <c r="AG6" s="81"/>
    </row>
    <row r="7" spans="1:33">
      <c r="A7" s="140" t="s">
        <v>155</v>
      </c>
      <c r="B7" s="28">
        <v>14741</v>
      </c>
      <c r="C7" s="28">
        <v>16786</v>
      </c>
      <c r="D7" s="28">
        <v>21418</v>
      </c>
      <c r="E7" s="28">
        <v>22058</v>
      </c>
      <c r="F7" s="28">
        <v>25438</v>
      </c>
      <c r="G7" s="28">
        <v>28550</v>
      </c>
      <c r="H7" s="28">
        <v>35109</v>
      </c>
      <c r="I7" s="28">
        <v>22319</v>
      </c>
      <c r="J7" s="28">
        <v>28009</v>
      </c>
      <c r="K7" s="28">
        <v>58347</v>
      </c>
      <c r="L7" s="28">
        <v>83822</v>
      </c>
      <c r="M7" s="28">
        <v>97728</v>
      </c>
      <c r="N7" s="28">
        <v>60657</v>
      </c>
      <c r="O7" s="28">
        <v>40208</v>
      </c>
      <c r="P7" s="28">
        <v>33939</v>
      </c>
      <c r="Q7" s="241">
        <v>24620</v>
      </c>
      <c r="R7" s="136"/>
      <c r="S7" s="81"/>
      <c r="T7" s="81"/>
      <c r="U7" s="81"/>
      <c r="V7" s="81"/>
      <c r="W7" s="81"/>
      <c r="X7" s="81"/>
      <c r="Y7" s="81"/>
      <c r="Z7" s="81"/>
      <c r="AA7" s="81"/>
      <c r="AB7" s="81"/>
      <c r="AC7" s="81"/>
      <c r="AD7" s="81"/>
      <c r="AE7" s="81"/>
      <c r="AF7" s="81"/>
      <c r="AG7" s="81"/>
    </row>
    <row r="8" spans="1:33">
      <c r="A8" s="140" t="s">
        <v>156</v>
      </c>
      <c r="B8" s="28">
        <v>6698</v>
      </c>
      <c r="C8" s="28">
        <v>6818</v>
      </c>
      <c r="D8" s="28">
        <v>7562</v>
      </c>
      <c r="E8" s="28">
        <v>7050</v>
      </c>
      <c r="F8" s="28">
        <v>12662</v>
      </c>
      <c r="G8" s="28">
        <v>10199</v>
      </c>
      <c r="H8" s="28">
        <v>12313</v>
      </c>
      <c r="I8" s="28">
        <v>12795</v>
      </c>
      <c r="J8" s="28">
        <v>10991</v>
      </c>
      <c r="K8" s="28">
        <v>18989</v>
      </c>
      <c r="L8" s="28">
        <v>31113</v>
      </c>
      <c r="M8" s="28">
        <v>32112</v>
      </c>
      <c r="N8" s="28">
        <v>22308</v>
      </c>
      <c r="O8" s="28">
        <v>11024</v>
      </c>
      <c r="P8" s="28">
        <v>8816</v>
      </c>
      <c r="Q8" s="241">
        <v>7504</v>
      </c>
      <c r="R8" s="136"/>
      <c r="S8" s="81"/>
      <c r="T8" s="81"/>
      <c r="U8" s="81"/>
      <c r="V8" s="81"/>
      <c r="W8" s="81"/>
      <c r="X8" s="81"/>
      <c r="Y8" s="81"/>
      <c r="Z8" s="81"/>
      <c r="AA8" s="81"/>
      <c r="AB8" s="81"/>
      <c r="AC8" s="81"/>
      <c r="AD8" s="81"/>
      <c r="AE8" s="81"/>
      <c r="AF8" s="81"/>
      <c r="AG8" s="81"/>
    </row>
    <row r="9" spans="1:33">
      <c r="A9" s="140" t="s">
        <v>157</v>
      </c>
      <c r="B9" s="28">
        <v>3172</v>
      </c>
      <c r="C9" s="28">
        <v>3408</v>
      </c>
      <c r="D9" s="28">
        <v>5442</v>
      </c>
      <c r="E9" s="28">
        <v>4346</v>
      </c>
      <c r="F9" s="28">
        <v>6286</v>
      </c>
      <c r="G9" s="28">
        <v>4940</v>
      </c>
      <c r="H9" s="28">
        <v>3840</v>
      </c>
      <c r="I9" s="28">
        <v>3448</v>
      </c>
      <c r="J9" s="28">
        <v>4968</v>
      </c>
      <c r="K9" s="28">
        <v>8407</v>
      </c>
      <c r="L9" s="28">
        <v>18103</v>
      </c>
      <c r="M9" s="28">
        <v>14998</v>
      </c>
      <c r="N9" s="28">
        <v>10567</v>
      </c>
      <c r="O9" s="28">
        <v>8091</v>
      </c>
      <c r="P9" s="28">
        <v>7054</v>
      </c>
      <c r="Q9" s="241">
        <v>4150</v>
      </c>
      <c r="R9" s="136"/>
      <c r="S9" s="81"/>
      <c r="T9" s="81"/>
      <c r="U9" s="81"/>
      <c r="V9" s="81"/>
      <c r="W9" s="81"/>
      <c r="X9" s="81"/>
      <c r="Y9" s="81"/>
      <c r="Z9" s="81"/>
      <c r="AA9" s="81"/>
      <c r="AB9" s="81"/>
      <c r="AC9" s="81"/>
      <c r="AD9" s="81"/>
      <c r="AE9" s="81"/>
      <c r="AF9" s="81"/>
      <c r="AG9" s="81"/>
    </row>
    <row r="10" spans="1:33">
      <c r="A10" s="140" t="s">
        <v>158</v>
      </c>
      <c r="B10" s="28">
        <v>1020</v>
      </c>
      <c r="C10" s="28">
        <v>1855</v>
      </c>
      <c r="D10" s="28">
        <v>3496</v>
      </c>
      <c r="E10" s="28">
        <v>1887</v>
      </c>
      <c r="F10" s="28">
        <v>2930</v>
      </c>
      <c r="G10" s="28">
        <v>3929</v>
      </c>
      <c r="H10" s="28">
        <v>4105</v>
      </c>
      <c r="I10" s="28">
        <v>2643</v>
      </c>
      <c r="J10" s="28">
        <v>3608</v>
      </c>
      <c r="K10" s="28">
        <v>6522</v>
      </c>
      <c r="L10" s="28">
        <v>6497</v>
      </c>
      <c r="M10" s="28">
        <v>11018</v>
      </c>
      <c r="N10" s="28">
        <v>6908</v>
      </c>
      <c r="O10" s="28">
        <v>5925</v>
      </c>
      <c r="P10" s="28">
        <v>6485</v>
      </c>
      <c r="Q10" s="241">
        <v>3054</v>
      </c>
      <c r="R10" s="136"/>
      <c r="S10" s="81"/>
      <c r="T10" s="81"/>
      <c r="U10" s="81"/>
      <c r="V10" s="81"/>
      <c r="W10" s="81"/>
      <c r="X10" s="81"/>
      <c r="Y10" s="81"/>
      <c r="Z10" s="81"/>
      <c r="AA10" s="81"/>
      <c r="AB10" s="81"/>
      <c r="AC10" s="81"/>
      <c r="AD10" s="81"/>
      <c r="AE10" s="81"/>
      <c r="AF10" s="81"/>
      <c r="AG10" s="81"/>
    </row>
    <row r="11" spans="1:33">
      <c r="A11" s="140" t="s">
        <v>159</v>
      </c>
      <c r="B11" s="28">
        <v>248</v>
      </c>
      <c r="C11" s="28">
        <v>1450</v>
      </c>
      <c r="D11" s="28">
        <v>857</v>
      </c>
      <c r="E11" s="28">
        <v>1864</v>
      </c>
      <c r="F11" s="28">
        <v>1747</v>
      </c>
      <c r="G11" s="28">
        <v>2003</v>
      </c>
      <c r="H11" s="28">
        <v>1270</v>
      </c>
      <c r="I11" s="28">
        <v>1366</v>
      </c>
      <c r="J11" s="28">
        <v>2325</v>
      </c>
      <c r="K11" s="28">
        <v>3345</v>
      </c>
      <c r="L11" s="28">
        <v>4479</v>
      </c>
      <c r="M11" s="28">
        <v>8449</v>
      </c>
      <c r="N11" s="28">
        <v>5532</v>
      </c>
      <c r="O11" s="28">
        <v>4074</v>
      </c>
      <c r="P11" s="28">
        <v>3083</v>
      </c>
      <c r="Q11" s="241">
        <v>2670</v>
      </c>
      <c r="R11" s="136"/>
      <c r="S11" s="81"/>
      <c r="T11" s="81"/>
      <c r="U11" s="81"/>
      <c r="V11" s="81"/>
      <c r="W11" s="81"/>
      <c r="X11" s="81"/>
      <c r="Y11" s="81"/>
      <c r="Z11" s="81"/>
      <c r="AA11" s="81"/>
      <c r="AB11" s="81"/>
      <c r="AC11" s="81"/>
      <c r="AD11" s="81"/>
      <c r="AE11" s="81"/>
      <c r="AF11" s="81"/>
      <c r="AG11" s="81"/>
    </row>
    <row r="12" spans="1:33">
      <c r="A12" s="140" t="s">
        <v>160</v>
      </c>
      <c r="B12" s="28">
        <v>580</v>
      </c>
      <c r="C12" s="28">
        <v>77</v>
      </c>
      <c r="D12" s="28">
        <v>219</v>
      </c>
      <c r="E12" s="28">
        <v>583</v>
      </c>
      <c r="F12" s="28">
        <v>1248</v>
      </c>
      <c r="G12" s="28">
        <v>592</v>
      </c>
      <c r="H12" s="28">
        <v>755</v>
      </c>
      <c r="I12" s="28">
        <v>407</v>
      </c>
      <c r="J12" s="28">
        <v>1570</v>
      </c>
      <c r="K12" s="28">
        <v>1727</v>
      </c>
      <c r="L12" s="28">
        <v>1604</v>
      </c>
      <c r="M12" s="28">
        <v>3569</v>
      </c>
      <c r="N12" s="28">
        <v>1364</v>
      </c>
      <c r="O12" s="28">
        <v>1049</v>
      </c>
      <c r="P12" s="28">
        <v>800</v>
      </c>
      <c r="Q12" s="241">
        <v>705</v>
      </c>
      <c r="R12" s="136"/>
      <c r="S12" s="81"/>
      <c r="T12" s="81"/>
      <c r="U12" s="81"/>
      <c r="V12" s="81"/>
      <c r="W12" s="81"/>
      <c r="X12" s="81"/>
      <c r="Y12" s="81"/>
      <c r="Z12" s="81"/>
      <c r="AA12" s="81"/>
      <c r="AB12" s="81"/>
      <c r="AC12" s="81"/>
      <c r="AD12" s="81"/>
      <c r="AE12" s="81"/>
      <c r="AF12" s="81"/>
      <c r="AG12" s="81"/>
    </row>
    <row r="13" spans="1:33">
      <c r="A13" s="140" t="s">
        <v>161</v>
      </c>
      <c r="B13" s="28">
        <v>3713</v>
      </c>
      <c r="C13" s="28">
        <v>3612</v>
      </c>
      <c r="D13" s="28">
        <v>3343</v>
      </c>
      <c r="E13" s="28">
        <v>4408</v>
      </c>
      <c r="F13" s="28">
        <v>4274</v>
      </c>
      <c r="G13" s="28">
        <v>5769</v>
      </c>
      <c r="H13" s="28">
        <v>4051</v>
      </c>
      <c r="I13" s="28">
        <v>6018</v>
      </c>
      <c r="J13" s="28">
        <v>4708</v>
      </c>
      <c r="K13" s="28">
        <v>9696</v>
      </c>
      <c r="L13" s="28">
        <v>13788</v>
      </c>
      <c r="M13" s="28">
        <v>20800</v>
      </c>
      <c r="N13" s="28">
        <v>13305</v>
      </c>
      <c r="O13" s="28">
        <v>8652</v>
      </c>
      <c r="P13" s="28">
        <v>7314</v>
      </c>
      <c r="Q13" s="241">
        <v>8678</v>
      </c>
      <c r="R13" s="136"/>
      <c r="S13" s="81"/>
      <c r="T13" s="81"/>
      <c r="U13" s="81"/>
      <c r="V13" s="81"/>
      <c r="W13" s="81"/>
      <c r="X13" s="81"/>
      <c r="Y13" s="81"/>
      <c r="Z13" s="81"/>
      <c r="AA13" s="81"/>
      <c r="AB13" s="81"/>
      <c r="AC13" s="81"/>
      <c r="AD13" s="81"/>
      <c r="AE13" s="81"/>
      <c r="AF13" s="81"/>
      <c r="AG13" s="81"/>
    </row>
    <row r="14" spans="1:33" ht="15" thickBot="1">
      <c r="A14" s="325" t="s">
        <v>96</v>
      </c>
      <c r="B14" s="28">
        <v>2037948</v>
      </c>
      <c r="C14" s="28">
        <v>2250222</v>
      </c>
      <c r="D14" s="28">
        <v>3151872</v>
      </c>
      <c r="E14" s="28">
        <v>3836972</v>
      </c>
      <c r="F14" s="28">
        <v>4587031</v>
      </c>
      <c r="G14" s="28">
        <v>4762320</v>
      </c>
      <c r="H14" s="28">
        <v>5360013</v>
      </c>
      <c r="I14" s="28">
        <v>5162040</v>
      </c>
      <c r="J14" s="28">
        <v>5572724</v>
      </c>
      <c r="K14" s="28">
        <v>10629499</v>
      </c>
      <c r="L14" s="28">
        <v>14868357</v>
      </c>
      <c r="M14" s="28">
        <v>20068058</v>
      </c>
      <c r="N14" s="28">
        <v>13196327</v>
      </c>
      <c r="O14" s="28">
        <v>8097381</v>
      </c>
      <c r="P14" s="28">
        <v>7588098</v>
      </c>
      <c r="Q14" s="241">
        <v>6694329</v>
      </c>
      <c r="R14" s="136"/>
      <c r="S14" s="81"/>
      <c r="T14" s="81"/>
      <c r="U14" s="81"/>
      <c r="V14" s="81"/>
      <c r="W14" s="81"/>
      <c r="X14" s="81"/>
      <c r="Y14" s="81"/>
      <c r="Z14" s="81"/>
      <c r="AA14" s="81"/>
      <c r="AB14" s="81"/>
      <c r="AC14" s="81"/>
      <c r="AD14" s="81"/>
      <c r="AE14" s="81"/>
      <c r="AF14" s="81"/>
      <c r="AG14" s="81"/>
    </row>
    <row r="15" spans="1:33">
      <c r="A15" s="326" t="s">
        <v>162</v>
      </c>
      <c r="B15" s="28">
        <f t="shared" ref="B15:Q15" si="0">B6+B7+B8+B9+B10+B11+B12+B13</f>
        <v>66049</v>
      </c>
      <c r="C15" s="28">
        <f t="shared" si="0"/>
        <v>78593</v>
      </c>
      <c r="D15" s="28">
        <f t="shared" si="0"/>
        <v>98874</v>
      </c>
      <c r="E15" s="28">
        <f t="shared" si="0"/>
        <v>104556</v>
      </c>
      <c r="F15" s="28">
        <f t="shared" si="0"/>
        <v>128975</v>
      </c>
      <c r="G15" s="28">
        <f t="shared" si="0"/>
        <v>137185</v>
      </c>
      <c r="H15" s="28">
        <f t="shared" si="0"/>
        <v>142002</v>
      </c>
      <c r="I15" s="28">
        <f t="shared" si="0"/>
        <v>122784</v>
      </c>
      <c r="J15" s="28">
        <f t="shared" si="0"/>
        <v>148175</v>
      </c>
      <c r="K15" s="28">
        <f t="shared" si="0"/>
        <v>270758</v>
      </c>
      <c r="L15" s="28">
        <f t="shared" si="0"/>
        <v>372953</v>
      </c>
      <c r="M15" s="28">
        <f t="shared" si="0"/>
        <v>474770</v>
      </c>
      <c r="N15" s="28">
        <f t="shared" si="0"/>
        <v>292960</v>
      </c>
      <c r="O15" s="28">
        <f t="shared" si="0"/>
        <v>180673</v>
      </c>
      <c r="P15" s="28">
        <f t="shared" si="0"/>
        <v>164280</v>
      </c>
      <c r="Q15" s="241">
        <f t="shared" si="0"/>
        <v>125457</v>
      </c>
      <c r="R15" s="16"/>
      <c r="S15" s="81"/>
      <c r="T15" s="81"/>
      <c r="U15" s="81"/>
      <c r="V15" s="81"/>
      <c r="W15" s="81"/>
      <c r="X15" s="81"/>
      <c r="Y15" s="81"/>
      <c r="Z15" s="81"/>
      <c r="AA15" s="81"/>
      <c r="AB15" s="81"/>
      <c r="AC15" s="81"/>
      <c r="AD15" s="81"/>
      <c r="AE15" s="81"/>
      <c r="AF15" s="81"/>
      <c r="AG15" s="81"/>
    </row>
    <row r="16" spans="1:33">
      <c r="A16" s="140" t="s">
        <v>90</v>
      </c>
      <c r="B16" s="28">
        <v>172874</v>
      </c>
      <c r="C16" s="28">
        <v>169531</v>
      </c>
      <c r="D16" s="28">
        <v>202079</v>
      </c>
      <c r="E16" s="28">
        <v>206810</v>
      </c>
      <c r="F16" s="28">
        <v>214148</v>
      </c>
      <c r="G16" s="28">
        <v>194299</v>
      </c>
      <c r="H16" s="28">
        <v>200703</v>
      </c>
      <c r="I16" s="28">
        <v>175942</v>
      </c>
      <c r="J16" s="28">
        <v>167059</v>
      </c>
      <c r="K16" s="28">
        <v>298454</v>
      </c>
      <c r="L16" s="28">
        <v>349517</v>
      </c>
      <c r="M16" s="28">
        <v>435901</v>
      </c>
      <c r="N16" s="28">
        <v>270087</v>
      </c>
      <c r="O16" s="28">
        <v>154933</v>
      </c>
      <c r="P16" s="28">
        <v>170438</v>
      </c>
      <c r="Q16" s="241">
        <v>136034</v>
      </c>
      <c r="R16" s="16"/>
      <c r="S16" s="81"/>
      <c r="T16" s="81"/>
      <c r="U16" s="81"/>
      <c r="V16" s="81"/>
      <c r="W16" s="81"/>
      <c r="X16" s="81"/>
      <c r="Y16" s="81"/>
      <c r="Z16" s="81"/>
      <c r="AA16" s="81"/>
      <c r="AB16" s="81"/>
      <c r="AC16" s="81"/>
      <c r="AD16" s="81"/>
      <c r="AE16" s="81"/>
      <c r="AF16" s="81"/>
      <c r="AG16" s="81"/>
    </row>
    <row r="17" spans="1:56">
      <c r="A17" s="140" t="s">
        <v>91</v>
      </c>
      <c r="B17" s="28">
        <v>2790</v>
      </c>
      <c r="C17" s="28">
        <v>2438</v>
      </c>
      <c r="D17" s="28">
        <v>2746</v>
      </c>
      <c r="E17" s="28">
        <v>4231</v>
      </c>
      <c r="F17" s="28">
        <v>3779</v>
      </c>
      <c r="G17" s="28">
        <v>3745</v>
      </c>
      <c r="H17" s="28">
        <v>4905</v>
      </c>
      <c r="I17" s="28">
        <v>3570</v>
      </c>
      <c r="J17" s="28">
        <v>4402</v>
      </c>
      <c r="K17" s="28">
        <v>9384</v>
      </c>
      <c r="L17" s="28">
        <v>7809</v>
      </c>
      <c r="M17" s="28">
        <v>9963</v>
      </c>
      <c r="N17" s="28">
        <v>6538</v>
      </c>
      <c r="O17" s="28">
        <v>6642</v>
      </c>
      <c r="P17" s="28">
        <v>7629</v>
      </c>
      <c r="Q17" s="241">
        <v>6110</v>
      </c>
      <c r="R17" s="81"/>
      <c r="S17" s="81"/>
      <c r="T17" s="81"/>
      <c r="U17" s="81"/>
      <c r="V17" s="81"/>
      <c r="W17" s="81"/>
      <c r="X17" s="81"/>
      <c r="Y17" s="81"/>
      <c r="Z17" s="81"/>
      <c r="AA17" s="81"/>
      <c r="AB17" s="81"/>
      <c r="AC17" s="81"/>
      <c r="AD17" s="81"/>
      <c r="AE17" s="81"/>
      <c r="AF17" s="81"/>
      <c r="AG17" s="81"/>
    </row>
    <row r="18" spans="1:56">
      <c r="A18" s="140" t="s">
        <v>92</v>
      </c>
      <c r="B18" s="28">
        <v>45092</v>
      </c>
      <c r="C18" s="28">
        <v>47154</v>
      </c>
      <c r="D18" s="28">
        <v>61141</v>
      </c>
      <c r="E18" s="28">
        <v>66438</v>
      </c>
      <c r="F18" s="28">
        <v>78148</v>
      </c>
      <c r="G18" s="28">
        <v>75974</v>
      </c>
      <c r="H18" s="28">
        <v>89904</v>
      </c>
      <c r="I18" s="28">
        <v>88662</v>
      </c>
      <c r="J18" s="28">
        <v>88773</v>
      </c>
      <c r="K18" s="28">
        <v>175669</v>
      </c>
      <c r="L18" s="28">
        <v>241499</v>
      </c>
      <c r="M18" s="28">
        <v>331864</v>
      </c>
      <c r="N18" s="28">
        <v>256091</v>
      </c>
      <c r="O18" s="28">
        <v>184193</v>
      </c>
      <c r="P18" s="28">
        <v>206632</v>
      </c>
      <c r="Q18" s="241">
        <v>254438</v>
      </c>
      <c r="R18" s="81"/>
      <c r="S18" s="81"/>
      <c r="T18" s="81"/>
      <c r="U18" s="81"/>
      <c r="V18" s="81"/>
      <c r="W18" s="81"/>
      <c r="X18" s="81"/>
      <c r="Y18" s="81"/>
      <c r="Z18" s="81"/>
      <c r="AA18" s="81"/>
      <c r="AB18" s="81"/>
      <c r="AC18" s="81"/>
      <c r="AD18" s="81"/>
      <c r="AE18" s="81"/>
      <c r="AF18" s="81"/>
      <c r="AG18" s="81"/>
    </row>
    <row r="19" spans="1:56" s="34" customFormat="1">
      <c r="A19" s="140" t="s">
        <v>49</v>
      </c>
      <c r="B19" s="28">
        <v>4852</v>
      </c>
      <c r="C19" s="28">
        <v>4270</v>
      </c>
      <c r="D19" s="28">
        <v>5297</v>
      </c>
      <c r="E19" s="28">
        <v>10265</v>
      </c>
      <c r="F19" s="28">
        <v>9625</v>
      </c>
      <c r="G19" s="28">
        <v>11630</v>
      </c>
      <c r="H19" s="28">
        <v>13989</v>
      </c>
      <c r="I19" s="28">
        <v>14701</v>
      </c>
      <c r="J19" s="28">
        <v>15136</v>
      </c>
      <c r="K19" s="28">
        <v>34300</v>
      </c>
      <c r="L19" s="28">
        <v>55693</v>
      </c>
      <c r="M19" s="28">
        <v>97492</v>
      </c>
      <c r="N19" s="28">
        <v>91742</v>
      </c>
      <c r="O19" s="28">
        <v>83720</v>
      </c>
      <c r="P19" s="28">
        <v>106937</v>
      </c>
      <c r="Q19" s="241">
        <v>154610</v>
      </c>
      <c r="R19" s="81"/>
      <c r="S19" s="81"/>
      <c r="T19" s="81"/>
      <c r="U19" s="81"/>
      <c r="V19" s="81"/>
      <c r="W19" s="81"/>
      <c r="X19" s="81"/>
      <c r="Y19" s="81"/>
      <c r="Z19" s="81"/>
      <c r="AA19" s="81"/>
      <c r="AB19" s="81"/>
      <c r="AC19" s="81"/>
      <c r="AD19" s="81"/>
      <c r="AE19" s="81"/>
      <c r="AF19" s="81"/>
      <c r="AG19" s="81"/>
    </row>
    <row r="20" spans="1:56" s="34" customFormat="1">
      <c r="A20" s="140" t="s">
        <v>50</v>
      </c>
      <c r="B20" s="28">
        <v>379</v>
      </c>
      <c r="C20" s="28">
        <v>181</v>
      </c>
      <c r="D20" s="28">
        <v>208</v>
      </c>
      <c r="E20" s="28">
        <v>723</v>
      </c>
      <c r="F20" s="28">
        <v>409</v>
      </c>
      <c r="G20" s="28">
        <v>1011</v>
      </c>
      <c r="H20" s="28">
        <v>1674</v>
      </c>
      <c r="I20" s="28">
        <v>1369</v>
      </c>
      <c r="J20" s="28">
        <v>1016</v>
      </c>
      <c r="K20" s="28">
        <v>1800</v>
      </c>
      <c r="L20" s="28">
        <v>2771</v>
      </c>
      <c r="M20" s="28">
        <v>4853</v>
      </c>
      <c r="N20" s="28">
        <v>5000</v>
      </c>
      <c r="O20" s="28">
        <v>2705</v>
      </c>
      <c r="P20" s="28">
        <v>5660</v>
      </c>
      <c r="Q20" s="241">
        <v>9943</v>
      </c>
      <c r="R20" s="81"/>
      <c r="S20" s="81"/>
      <c r="T20" s="81"/>
      <c r="U20" s="81"/>
      <c r="V20" s="81"/>
      <c r="W20" s="81"/>
      <c r="X20" s="81"/>
      <c r="Y20" s="81"/>
      <c r="Z20" s="81"/>
      <c r="AA20" s="81"/>
      <c r="AB20" s="81"/>
      <c r="AC20" s="81"/>
      <c r="AD20" s="81"/>
      <c r="AE20" s="81"/>
      <c r="AF20" s="81"/>
      <c r="AG20" s="81"/>
    </row>
    <row r="21" spans="1:56">
      <c r="A21" s="140" t="s">
        <v>51</v>
      </c>
      <c r="B21" s="28">
        <v>7691</v>
      </c>
      <c r="C21" s="28">
        <v>8210</v>
      </c>
      <c r="D21" s="28">
        <v>7579</v>
      </c>
      <c r="E21" s="28">
        <v>8358</v>
      </c>
      <c r="F21" s="28">
        <v>8790</v>
      </c>
      <c r="G21" s="28">
        <v>7781</v>
      </c>
      <c r="H21" s="28">
        <v>5948</v>
      </c>
      <c r="I21" s="28">
        <v>5248</v>
      </c>
      <c r="J21" s="28">
        <v>6473</v>
      </c>
      <c r="K21" s="28">
        <v>10923</v>
      </c>
      <c r="L21" s="28">
        <v>12343</v>
      </c>
      <c r="M21" s="28">
        <v>15108</v>
      </c>
      <c r="N21" s="28">
        <v>7643</v>
      </c>
      <c r="O21" s="28">
        <v>7321</v>
      </c>
      <c r="P21" s="28">
        <v>5640</v>
      </c>
      <c r="Q21" s="241">
        <v>18783</v>
      </c>
      <c r="R21" s="81"/>
      <c r="S21" s="81"/>
      <c r="T21" s="81"/>
      <c r="U21" s="16"/>
      <c r="V21" s="81"/>
      <c r="W21" s="81"/>
      <c r="X21" s="16"/>
      <c r="Y21" s="81"/>
      <c r="Z21" s="81"/>
      <c r="AA21" s="16"/>
      <c r="AB21" s="81"/>
      <c r="AC21" s="16"/>
      <c r="AD21" s="81"/>
      <c r="AE21" s="16"/>
      <c r="AF21" s="81"/>
      <c r="AG21" s="16"/>
    </row>
    <row r="22" spans="1:56">
      <c r="A22" s="140" t="s">
        <v>31</v>
      </c>
      <c r="B22" s="28">
        <v>4518</v>
      </c>
      <c r="C22" s="28">
        <v>4819</v>
      </c>
      <c r="D22" s="28">
        <v>3792</v>
      </c>
      <c r="E22" s="28">
        <v>7597</v>
      </c>
      <c r="F22" s="28">
        <v>8292</v>
      </c>
      <c r="G22" s="28">
        <v>8680</v>
      </c>
      <c r="H22" s="28">
        <v>13348</v>
      </c>
      <c r="I22" s="28">
        <v>11497</v>
      </c>
      <c r="J22" s="28">
        <v>12651</v>
      </c>
      <c r="K22" s="28">
        <v>28323</v>
      </c>
      <c r="L22" s="28">
        <v>38145</v>
      </c>
      <c r="M22" s="28">
        <v>45609</v>
      </c>
      <c r="N22" s="28">
        <v>31094</v>
      </c>
      <c r="O22" s="28">
        <v>19839</v>
      </c>
      <c r="P22" s="28">
        <v>15512</v>
      </c>
      <c r="Q22" s="241">
        <v>13223</v>
      </c>
      <c r="R22" s="81"/>
      <c r="S22" s="81"/>
      <c r="T22" s="81"/>
      <c r="U22" s="81"/>
      <c r="V22" s="81"/>
      <c r="W22" s="81"/>
      <c r="X22" s="81"/>
      <c r="Y22" s="81"/>
      <c r="Z22" s="81"/>
      <c r="AA22" s="81"/>
      <c r="AB22" s="81"/>
      <c r="AC22" s="81"/>
      <c r="AD22" s="81"/>
      <c r="AE22" s="81"/>
      <c r="AF22" s="81"/>
      <c r="AG22" s="81"/>
    </row>
    <row r="23" spans="1:56" s="34" customFormat="1">
      <c r="A23" s="140" t="s">
        <v>32</v>
      </c>
      <c r="B23" s="28">
        <v>35387</v>
      </c>
      <c r="C23" s="28">
        <v>35127</v>
      </c>
      <c r="D23" s="28">
        <v>36063</v>
      </c>
      <c r="E23" s="28">
        <v>34113</v>
      </c>
      <c r="F23" s="28">
        <v>31624</v>
      </c>
      <c r="G23" s="28">
        <v>31460</v>
      </c>
      <c r="H23" s="28">
        <v>38121</v>
      </c>
      <c r="I23" s="28">
        <v>34752</v>
      </c>
      <c r="J23" s="28">
        <v>30792</v>
      </c>
      <c r="K23" s="28">
        <v>54712</v>
      </c>
      <c r="L23" s="28">
        <v>73721</v>
      </c>
      <c r="M23" s="28">
        <v>92113</v>
      </c>
      <c r="N23" s="28">
        <v>62561</v>
      </c>
      <c r="O23" s="28">
        <v>39573</v>
      </c>
      <c r="P23" s="28">
        <v>38933</v>
      </c>
      <c r="Q23" s="241">
        <v>38736</v>
      </c>
      <c r="R23" s="81"/>
      <c r="S23" s="81"/>
      <c r="T23" s="81"/>
      <c r="U23" s="81"/>
      <c r="V23" s="81"/>
      <c r="W23" s="81"/>
      <c r="X23" s="81"/>
      <c r="Y23" s="81"/>
      <c r="Z23" s="81"/>
      <c r="AA23" s="81"/>
      <c r="AB23" s="81"/>
      <c r="AC23" s="81"/>
      <c r="AD23" s="81"/>
      <c r="AE23" s="81"/>
      <c r="AF23" s="81"/>
      <c r="AG23" s="81"/>
    </row>
    <row r="24" spans="1:56">
      <c r="A24" s="140" t="s">
        <v>93</v>
      </c>
      <c r="B24" s="28">
        <v>206136</v>
      </c>
      <c r="C24" s="28">
        <v>180510</v>
      </c>
      <c r="D24" s="28">
        <v>189766</v>
      </c>
      <c r="E24" s="28">
        <v>195008</v>
      </c>
      <c r="F24" s="28">
        <v>193246</v>
      </c>
      <c r="G24" s="28">
        <v>182931</v>
      </c>
      <c r="H24" s="28">
        <v>180967</v>
      </c>
      <c r="I24" s="28">
        <v>150619</v>
      </c>
      <c r="J24" s="28">
        <v>162788</v>
      </c>
      <c r="K24" s="28">
        <v>262545</v>
      </c>
      <c r="L24" s="28">
        <v>331178</v>
      </c>
      <c r="M24" s="28">
        <v>383896</v>
      </c>
      <c r="N24" s="28">
        <v>218980</v>
      </c>
      <c r="O24" s="28">
        <v>133239</v>
      </c>
      <c r="P24" s="28">
        <v>139501</v>
      </c>
      <c r="Q24" s="241">
        <v>171029</v>
      </c>
      <c r="R24" s="81"/>
      <c r="S24" s="81"/>
      <c r="T24" s="81"/>
      <c r="U24" s="81"/>
      <c r="V24" s="81"/>
      <c r="W24" s="81"/>
      <c r="X24" s="81"/>
      <c r="Y24" s="81"/>
      <c r="Z24" s="81"/>
      <c r="AA24" s="81"/>
      <c r="AB24" s="81"/>
      <c r="AC24" s="81"/>
      <c r="AD24" s="81"/>
      <c r="AE24" s="81"/>
      <c r="AF24" s="81"/>
      <c r="AG24" s="81"/>
    </row>
    <row r="25" spans="1:56">
      <c r="A25" s="140" t="s">
        <v>94</v>
      </c>
      <c r="B25" s="28">
        <v>151271</v>
      </c>
      <c r="C25" s="28">
        <v>123496</v>
      </c>
      <c r="D25" s="28">
        <v>158052</v>
      </c>
      <c r="E25" s="28">
        <v>174200</v>
      </c>
      <c r="F25" s="28">
        <v>191408</v>
      </c>
      <c r="G25" s="28">
        <v>195494</v>
      </c>
      <c r="H25" s="28">
        <v>212284</v>
      </c>
      <c r="I25" s="28">
        <v>208522</v>
      </c>
      <c r="J25" s="28">
        <v>215537</v>
      </c>
      <c r="K25" s="28">
        <v>407006</v>
      </c>
      <c r="L25" s="28">
        <v>565437</v>
      </c>
      <c r="M25" s="28">
        <v>831386</v>
      </c>
      <c r="N25" s="28">
        <v>632748</v>
      </c>
      <c r="O25" s="28">
        <v>456944</v>
      </c>
      <c r="P25" s="28">
        <v>489445</v>
      </c>
      <c r="Q25" s="241">
        <v>603147</v>
      </c>
      <c r="R25" s="81"/>
      <c r="S25" s="81"/>
      <c r="T25" s="81"/>
      <c r="U25" s="81"/>
      <c r="V25" s="81"/>
      <c r="W25" s="81"/>
      <c r="X25" s="81"/>
      <c r="Y25" s="81"/>
      <c r="Z25" s="81"/>
      <c r="AA25" s="81"/>
      <c r="AB25" s="81"/>
      <c r="AC25" s="81"/>
      <c r="AD25" s="81"/>
      <c r="AE25" s="81"/>
      <c r="AF25" s="81"/>
      <c r="AG25" s="81"/>
      <c r="AM25" s="34"/>
      <c r="AN25" s="34"/>
      <c r="AO25" s="34"/>
      <c r="AP25" s="34"/>
      <c r="AQ25" s="34"/>
      <c r="AR25" s="34"/>
      <c r="AS25" s="34"/>
      <c r="AT25" s="34"/>
      <c r="AU25" s="34"/>
      <c r="AV25" s="34"/>
      <c r="AW25" s="34"/>
      <c r="AX25" s="34"/>
      <c r="AY25" s="34"/>
      <c r="AZ25" s="34"/>
      <c r="BA25" s="34"/>
      <c r="BB25" s="34"/>
      <c r="BC25" s="34"/>
      <c r="BD25" s="34"/>
    </row>
    <row r="26" spans="1:56">
      <c r="A26" s="140" t="s">
        <v>95</v>
      </c>
      <c r="B26" s="28">
        <v>42589</v>
      </c>
      <c r="C26" s="28">
        <v>50022</v>
      </c>
      <c r="D26" s="28">
        <v>52299</v>
      </c>
      <c r="E26" s="28">
        <v>59654</v>
      </c>
      <c r="F26" s="28">
        <v>65096</v>
      </c>
      <c r="G26" s="28">
        <v>59353</v>
      </c>
      <c r="H26" s="28">
        <v>62787</v>
      </c>
      <c r="I26" s="28">
        <v>58191</v>
      </c>
      <c r="J26" s="28">
        <v>51165</v>
      </c>
      <c r="K26" s="28">
        <v>105963</v>
      </c>
      <c r="L26" s="28">
        <v>113884</v>
      </c>
      <c r="M26" s="28">
        <v>146259</v>
      </c>
      <c r="N26" s="28">
        <v>99470</v>
      </c>
      <c r="O26" s="28">
        <v>59476</v>
      </c>
      <c r="P26" s="28">
        <v>60129</v>
      </c>
      <c r="Q26" s="241">
        <v>62343</v>
      </c>
      <c r="R26" s="81"/>
      <c r="S26" s="81"/>
      <c r="T26" s="81"/>
      <c r="U26" s="81"/>
      <c r="V26" s="81"/>
      <c r="W26" s="81"/>
      <c r="X26" s="81"/>
      <c r="Y26" s="81"/>
      <c r="Z26" s="81"/>
      <c r="AA26" s="81"/>
      <c r="AB26" s="81"/>
      <c r="AC26" s="81"/>
      <c r="AD26" s="81"/>
      <c r="AE26" s="81"/>
      <c r="AF26" s="81"/>
      <c r="AG26" s="81"/>
      <c r="AM26" s="34"/>
      <c r="AN26" s="34"/>
      <c r="AO26" s="34"/>
      <c r="AP26" s="34"/>
      <c r="AQ26" s="34"/>
      <c r="AR26" s="34"/>
      <c r="AS26" s="34"/>
      <c r="AT26" s="34"/>
      <c r="AU26" s="34"/>
      <c r="AV26" s="34"/>
      <c r="AW26" s="34"/>
      <c r="AX26" s="34"/>
      <c r="AY26" s="34"/>
      <c r="AZ26" s="34"/>
      <c r="BA26" s="34"/>
      <c r="BB26" s="34"/>
      <c r="BC26" s="34"/>
      <c r="BD26" s="34"/>
    </row>
    <row r="27" spans="1:56" ht="15" thickBot="1">
      <c r="A27" s="325" t="s">
        <v>107</v>
      </c>
      <c r="B27" s="226" t="s">
        <v>135</v>
      </c>
      <c r="C27" s="226" t="s">
        <v>136</v>
      </c>
      <c r="D27" s="226" t="s">
        <v>137</v>
      </c>
      <c r="E27" s="226" t="s">
        <v>138</v>
      </c>
      <c r="F27" s="226" t="s">
        <v>139</v>
      </c>
      <c r="G27" s="226" t="s">
        <v>140</v>
      </c>
      <c r="H27" s="226" t="s">
        <v>141</v>
      </c>
      <c r="I27" s="226" t="s">
        <v>142</v>
      </c>
      <c r="J27" s="226" t="s">
        <v>143</v>
      </c>
      <c r="K27" s="226" t="s">
        <v>144</v>
      </c>
      <c r="L27" s="226" t="s">
        <v>145</v>
      </c>
      <c r="M27" s="226" t="s">
        <v>146</v>
      </c>
      <c r="N27" s="226" t="s">
        <v>147</v>
      </c>
      <c r="O27" s="226" t="s">
        <v>148</v>
      </c>
      <c r="P27" s="226" t="s">
        <v>149</v>
      </c>
      <c r="Q27" s="227" t="s">
        <v>150</v>
      </c>
      <c r="R27" s="81"/>
      <c r="S27" s="81"/>
      <c r="T27" s="81"/>
      <c r="U27" s="81"/>
      <c r="V27" s="81"/>
      <c r="W27" s="81"/>
      <c r="X27" s="81"/>
      <c r="Y27" s="81"/>
      <c r="Z27" s="81"/>
      <c r="AA27" s="81"/>
      <c r="AB27" s="81"/>
      <c r="AC27" s="81"/>
      <c r="AD27" s="81"/>
      <c r="AE27" s="81"/>
      <c r="AF27" s="81"/>
      <c r="AG27" s="81"/>
      <c r="AM27" s="34"/>
      <c r="AN27" s="34"/>
      <c r="AO27" s="34"/>
      <c r="AP27" s="34"/>
      <c r="AQ27" s="34"/>
      <c r="AR27" s="34"/>
      <c r="AS27" s="34"/>
      <c r="AT27" s="34"/>
      <c r="AU27" s="34"/>
      <c r="AV27" s="34"/>
      <c r="AW27" s="34"/>
      <c r="AX27" s="34"/>
      <c r="AY27" s="34"/>
      <c r="AZ27" s="34"/>
      <c r="BA27" s="34"/>
      <c r="BB27" s="34"/>
      <c r="BC27" s="34"/>
      <c r="BD27" s="34"/>
    </row>
    <row r="28" spans="1:56">
      <c r="A28" s="327" t="s">
        <v>42</v>
      </c>
      <c r="B28" s="28">
        <v>1751034</v>
      </c>
      <c r="C28" s="28">
        <v>1934067</v>
      </c>
      <c r="D28" s="28">
        <v>2718428</v>
      </c>
      <c r="E28" s="28">
        <v>3343889</v>
      </c>
      <c r="F28" s="28">
        <v>4002446</v>
      </c>
      <c r="G28" s="28">
        <v>4142220</v>
      </c>
      <c r="H28" s="28">
        <v>4717697</v>
      </c>
      <c r="I28" s="28">
        <v>4551079</v>
      </c>
      <c r="J28" s="28">
        <v>4906780</v>
      </c>
      <c r="K28" s="28">
        <v>9396624</v>
      </c>
      <c r="L28" s="28">
        <v>13208019</v>
      </c>
      <c r="M28" s="28">
        <v>17929357</v>
      </c>
      <c r="N28" s="28">
        <v>11874286</v>
      </c>
      <c r="O28" s="28">
        <v>7310676</v>
      </c>
      <c r="P28" s="28">
        <v>6843276</v>
      </c>
      <c r="Q28" s="241">
        <v>6094182</v>
      </c>
      <c r="R28" s="136"/>
      <c r="S28" s="81"/>
      <c r="T28" s="81"/>
      <c r="U28" s="81"/>
      <c r="V28" s="81"/>
      <c r="W28" s="81"/>
      <c r="X28" s="81"/>
      <c r="Y28" s="81"/>
      <c r="Z28" s="81"/>
      <c r="AA28" s="81"/>
      <c r="AB28" s="81"/>
      <c r="AC28" s="81"/>
      <c r="AD28" s="81"/>
      <c r="AE28" s="81"/>
      <c r="AF28" s="81"/>
      <c r="AG28" s="81"/>
      <c r="AM28" s="34"/>
      <c r="AN28" s="34"/>
      <c r="AO28" s="34"/>
      <c r="AP28" s="34"/>
      <c r="AQ28" s="34"/>
      <c r="AR28" s="34"/>
      <c r="AS28" s="34"/>
      <c r="AT28" s="34"/>
      <c r="AU28" s="34"/>
      <c r="AV28" s="34"/>
      <c r="AW28" s="34"/>
      <c r="AX28" s="34"/>
      <c r="AY28" s="34"/>
      <c r="AZ28" s="34"/>
      <c r="BA28" s="34"/>
      <c r="BB28" s="34"/>
      <c r="BC28" s="34"/>
      <c r="BD28" s="34"/>
    </row>
    <row r="29" spans="1:56">
      <c r="A29" s="83" t="s">
        <v>153</v>
      </c>
      <c r="B29" s="28">
        <v>220865</v>
      </c>
      <c r="C29" s="28">
        <v>237562</v>
      </c>
      <c r="D29" s="28">
        <v>334570</v>
      </c>
      <c r="E29" s="28">
        <v>388527</v>
      </c>
      <c r="F29" s="28">
        <v>455610</v>
      </c>
      <c r="G29" s="28">
        <v>482915</v>
      </c>
      <c r="H29" s="28">
        <v>500314</v>
      </c>
      <c r="I29" s="28">
        <v>488177</v>
      </c>
      <c r="J29" s="28">
        <v>517769</v>
      </c>
      <c r="K29" s="28">
        <v>962117</v>
      </c>
      <c r="L29" s="28">
        <v>1287385</v>
      </c>
      <c r="M29" s="28">
        <v>1663931</v>
      </c>
      <c r="N29" s="28">
        <v>1029081</v>
      </c>
      <c r="O29" s="28">
        <v>606032</v>
      </c>
      <c r="P29" s="28">
        <v>580542</v>
      </c>
      <c r="Q29" s="241">
        <v>474690</v>
      </c>
      <c r="R29" s="136"/>
      <c r="S29" s="81"/>
      <c r="T29" s="81"/>
      <c r="U29" s="81"/>
      <c r="V29" s="81"/>
      <c r="W29" s="81"/>
      <c r="X29" s="81"/>
      <c r="Y29" s="81"/>
      <c r="Z29" s="81"/>
      <c r="AA29" s="81"/>
      <c r="AB29" s="81"/>
      <c r="AC29" s="81"/>
      <c r="AD29" s="81"/>
      <c r="AE29" s="81"/>
      <c r="AF29" s="81"/>
      <c r="AG29" s="81"/>
      <c r="AM29" s="34"/>
      <c r="AN29" s="34"/>
      <c r="AO29" s="34"/>
      <c r="AP29" s="34"/>
      <c r="AQ29" s="34"/>
      <c r="AR29" s="34"/>
      <c r="AS29" s="34"/>
      <c r="AT29" s="34"/>
      <c r="AU29" s="34"/>
      <c r="AV29" s="34"/>
      <c r="AW29" s="34"/>
      <c r="AX29" s="34"/>
      <c r="AY29" s="34"/>
      <c r="AZ29" s="34"/>
      <c r="BA29" s="34"/>
      <c r="BB29" s="34"/>
      <c r="BC29" s="34"/>
      <c r="BD29" s="34"/>
    </row>
    <row r="30" spans="1:56">
      <c r="A30" s="240" t="s">
        <v>162</v>
      </c>
      <c r="B30" s="28">
        <v>66049</v>
      </c>
      <c r="C30" s="28">
        <v>78593</v>
      </c>
      <c r="D30" s="28">
        <v>98874</v>
      </c>
      <c r="E30" s="28">
        <v>104556</v>
      </c>
      <c r="F30" s="28">
        <v>128975</v>
      </c>
      <c r="G30" s="28">
        <v>137185</v>
      </c>
      <c r="H30" s="28">
        <v>142002</v>
      </c>
      <c r="I30" s="28">
        <v>122784</v>
      </c>
      <c r="J30" s="28">
        <v>148175</v>
      </c>
      <c r="K30" s="28">
        <v>270758</v>
      </c>
      <c r="L30" s="28">
        <v>372953</v>
      </c>
      <c r="M30" s="28">
        <v>474770</v>
      </c>
      <c r="N30" s="28">
        <v>292960</v>
      </c>
      <c r="O30" s="28">
        <v>180673</v>
      </c>
      <c r="P30" s="28">
        <v>164280</v>
      </c>
      <c r="Q30" s="241">
        <v>125457</v>
      </c>
      <c r="R30" s="16"/>
      <c r="S30" s="81"/>
      <c r="T30" s="81"/>
      <c r="U30" s="81"/>
      <c r="V30" s="81"/>
      <c r="W30" s="81"/>
      <c r="X30" s="81"/>
      <c r="Y30" s="81"/>
      <c r="Z30" s="81"/>
      <c r="AA30" s="81"/>
      <c r="AB30" s="81"/>
      <c r="AC30" s="81"/>
      <c r="AD30" s="81"/>
      <c r="AE30" s="81"/>
      <c r="AF30" s="81"/>
      <c r="AG30" s="81"/>
      <c r="AM30" s="34"/>
      <c r="AN30" s="34"/>
      <c r="AO30" s="34"/>
      <c r="AP30" s="34"/>
      <c r="AQ30" s="34"/>
      <c r="AR30" s="34"/>
      <c r="AS30" s="34"/>
      <c r="AT30" s="34"/>
      <c r="AU30" s="34"/>
      <c r="AV30" s="34"/>
      <c r="AW30" s="34"/>
      <c r="AX30" s="34"/>
      <c r="AY30" s="34"/>
      <c r="AZ30" s="34"/>
      <c r="BA30" s="34"/>
      <c r="BB30" s="34"/>
      <c r="BC30" s="34"/>
      <c r="BD30" s="34"/>
    </row>
    <row r="31" spans="1:56">
      <c r="A31" s="141" t="s">
        <v>89</v>
      </c>
      <c r="B31" s="28">
        <f t="shared" ref="B31:Q31" si="1">B16+B17+B18+B19+B20</f>
        <v>225987</v>
      </c>
      <c r="C31" s="28">
        <f t="shared" si="1"/>
        <v>223574</v>
      </c>
      <c r="D31" s="28">
        <f t="shared" si="1"/>
        <v>271471</v>
      </c>
      <c r="E31" s="28">
        <f t="shared" si="1"/>
        <v>288467</v>
      </c>
      <c r="F31" s="28">
        <f t="shared" si="1"/>
        <v>306109</v>
      </c>
      <c r="G31" s="28">
        <f t="shared" si="1"/>
        <v>286659</v>
      </c>
      <c r="H31" s="28">
        <f t="shared" si="1"/>
        <v>311175</v>
      </c>
      <c r="I31" s="28">
        <f t="shared" si="1"/>
        <v>284244</v>
      </c>
      <c r="J31" s="28">
        <f t="shared" si="1"/>
        <v>276386</v>
      </c>
      <c r="K31" s="28">
        <f t="shared" si="1"/>
        <v>519607</v>
      </c>
      <c r="L31" s="28">
        <f t="shared" si="1"/>
        <v>657289</v>
      </c>
      <c r="M31" s="28">
        <f t="shared" si="1"/>
        <v>880073</v>
      </c>
      <c r="N31" s="28">
        <f t="shared" si="1"/>
        <v>629458</v>
      </c>
      <c r="O31" s="28">
        <f t="shared" si="1"/>
        <v>432193</v>
      </c>
      <c r="P31" s="28">
        <f t="shared" si="1"/>
        <v>497296</v>
      </c>
      <c r="Q31" s="241">
        <f t="shared" si="1"/>
        <v>561135</v>
      </c>
      <c r="R31" s="16"/>
      <c r="S31" s="81"/>
      <c r="T31" s="81"/>
      <c r="U31" s="81"/>
      <c r="V31" s="81"/>
      <c r="W31" s="81"/>
      <c r="X31" s="81"/>
      <c r="Y31" s="81"/>
      <c r="Z31" s="81"/>
      <c r="AA31" s="81"/>
      <c r="AB31" s="81"/>
      <c r="AC31" s="81"/>
      <c r="AD31" s="81"/>
      <c r="AE31" s="81"/>
      <c r="AF31" s="81"/>
      <c r="AG31" s="81"/>
      <c r="AM31" s="34"/>
      <c r="AN31" s="34"/>
      <c r="AO31" s="34"/>
      <c r="AP31" s="34"/>
      <c r="AQ31" s="34"/>
      <c r="AR31" s="34"/>
      <c r="AS31" s="34"/>
      <c r="AT31" s="34"/>
      <c r="AU31" s="34"/>
      <c r="AV31" s="34"/>
      <c r="AW31" s="34"/>
      <c r="AX31" s="34"/>
      <c r="AY31" s="34"/>
      <c r="AZ31" s="34"/>
      <c r="BA31" s="34"/>
      <c r="BB31" s="34"/>
      <c r="BC31" s="34"/>
      <c r="BD31" s="34"/>
    </row>
    <row r="32" spans="1:56">
      <c r="A32" s="83" t="s">
        <v>51</v>
      </c>
      <c r="B32" s="28">
        <v>7691</v>
      </c>
      <c r="C32" s="28">
        <v>8210</v>
      </c>
      <c r="D32" s="28">
        <v>7579</v>
      </c>
      <c r="E32" s="28">
        <v>8358</v>
      </c>
      <c r="F32" s="28">
        <v>8790</v>
      </c>
      <c r="G32" s="28">
        <v>7781</v>
      </c>
      <c r="H32" s="28">
        <v>5948</v>
      </c>
      <c r="I32" s="28">
        <v>5248</v>
      </c>
      <c r="J32" s="28">
        <v>6473</v>
      </c>
      <c r="K32" s="28">
        <v>10923</v>
      </c>
      <c r="L32" s="28">
        <v>12343</v>
      </c>
      <c r="M32" s="28">
        <v>15108</v>
      </c>
      <c r="N32" s="28">
        <v>7643</v>
      </c>
      <c r="O32" s="28">
        <v>7321</v>
      </c>
      <c r="P32" s="28">
        <v>5640</v>
      </c>
      <c r="Q32" s="241">
        <v>18783</v>
      </c>
      <c r="R32" s="81"/>
      <c r="S32" s="81"/>
      <c r="T32" s="81"/>
      <c r="U32" s="81"/>
      <c r="V32" s="81"/>
      <c r="W32" s="81"/>
      <c r="X32" s="81"/>
      <c r="Y32" s="81"/>
      <c r="Z32" s="81"/>
      <c r="AA32" s="81"/>
      <c r="AB32" s="81"/>
      <c r="AC32" s="81"/>
      <c r="AD32" s="81"/>
      <c r="AE32" s="81"/>
      <c r="AF32" s="81"/>
      <c r="AG32" s="81"/>
      <c r="AM32" s="34"/>
      <c r="AN32" s="34"/>
      <c r="AO32" s="34"/>
      <c r="AP32" s="34"/>
      <c r="AQ32" s="34"/>
      <c r="AR32" s="34"/>
      <c r="AS32" s="34"/>
      <c r="AT32" s="34"/>
      <c r="AU32" s="34"/>
      <c r="AV32" s="34"/>
      <c r="AW32" s="34"/>
      <c r="AX32" s="34"/>
      <c r="AY32" s="34"/>
      <c r="AZ32" s="34"/>
      <c r="BA32" s="34"/>
      <c r="BB32" s="34"/>
      <c r="BC32" s="34"/>
      <c r="BD32" s="34"/>
    </row>
    <row r="33" spans="1:56">
      <c r="A33" s="83" t="s">
        <v>31</v>
      </c>
      <c r="B33" s="28">
        <v>4518</v>
      </c>
      <c r="C33" s="28">
        <v>4819</v>
      </c>
      <c r="D33" s="28">
        <v>3792</v>
      </c>
      <c r="E33" s="28">
        <v>7597</v>
      </c>
      <c r="F33" s="28">
        <v>8292</v>
      </c>
      <c r="G33" s="28">
        <v>8680</v>
      </c>
      <c r="H33" s="28">
        <v>13348</v>
      </c>
      <c r="I33" s="28">
        <v>11497</v>
      </c>
      <c r="J33" s="28">
        <v>12651</v>
      </c>
      <c r="K33" s="28">
        <v>28323</v>
      </c>
      <c r="L33" s="28">
        <v>38145</v>
      </c>
      <c r="M33" s="28">
        <v>45609</v>
      </c>
      <c r="N33" s="28">
        <v>31094</v>
      </c>
      <c r="O33" s="28">
        <v>19839</v>
      </c>
      <c r="P33" s="28">
        <v>15512</v>
      </c>
      <c r="Q33" s="241">
        <v>13223</v>
      </c>
      <c r="R33" s="81"/>
      <c r="S33" s="81"/>
      <c r="T33" s="81"/>
      <c r="U33" s="81"/>
      <c r="V33" s="81"/>
      <c r="W33" s="81"/>
      <c r="X33" s="81"/>
      <c r="Y33" s="81"/>
      <c r="Z33" s="81"/>
      <c r="AA33" s="81"/>
      <c r="AB33" s="81"/>
      <c r="AC33" s="81"/>
      <c r="AD33" s="81"/>
      <c r="AE33" s="81"/>
      <c r="AF33" s="81"/>
      <c r="AG33" s="81"/>
      <c r="AM33" s="34"/>
      <c r="AN33" s="34"/>
      <c r="AO33" s="34"/>
      <c r="AP33" s="34"/>
      <c r="AQ33" s="34"/>
      <c r="AR33" s="34"/>
      <c r="AS33" s="34"/>
      <c r="AT33" s="34"/>
      <c r="AU33" s="34"/>
      <c r="AV33" s="34"/>
      <c r="AW33" s="34"/>
      <c r="AX33" s="34"/>
      <c r="AY33" s="34"/>
      <c r="AZ33" s="34"/>
      <c r="BA33" s="34"/>
      <c r="BB33" s="34"/>
      <c r="BC33" s="34"/>
      <c r="BD33" s="34"/>
    </row>
    <row r="34" spans="1:56" s="34" customFormat="1">
      <c r="A34" s="140" t="s">
        <v>32</v>
      </c>
      <c r="B34" s="28">
        <v>35387</v>
      </c>
      <c r="C34" s="28">
        <v>35127</v>
      </c>
      <c r="D34" s="28">
        <v>36063</v>
      </c>
      <c r="E34" s="28">
        <v>34113</v>
      </c>
      <c r="F34" s="28">
        <v>31624</v>
      </c>
      <c r="G34" s="28">
        <v>31460</v>
      </c>
      <c r="H34" s="28">
        <v>38121</v>
      </c>
      <c r="I34" s="28">
        <v>34752</v>
      </c>
      <c r="J34" s="28">
        <v>30792</v>
      </c>
      <c r="K34" s="28">
        <v>54712</v>
      </c>
      <c r="L34" s="28">
        <v>73721</v>
      </c>
      <c r="M34" s="28">
        <v>92113</v>
      </c>
      <c r="N34" s="28">
        <v>62561</v>
      </c>
      <c r="O34" s="28">
        <v>39573</v>
      </c>
      <c r="P34" s="28">
        <v>38933</v>
      </c>
      <c r="Q34" s="241">
        <v>38736</v>
      </c>
      <c r="R34" s="81"/>
      <c r="S34" s="81"/>
      <c r="T34" s="81"/>
      <c r="U34" s="81"/>
      <c r="V34" s="81"/>
      <c r="W34" s="81"/>
      <c r="X34" s="81"/>
      <c r="Y34" s="81"/>
      <c r="Z34" s="81"/>
      <c r="AA34" s="81"/>
      <c r="AB34" s="81"/>
      <c r="AC34" s="81"/>
      <c r="AD34" s="81"/>
      <c r="AE34" s="81"/>
      <c r="AF34" s="81"/>
      <c r="AG34" s="81"/>
    </row>
    <row r="35" spans="1:56">
      <c r="A35" s="83" t="s">
        <v>303</v>
      </c>
      <c r="B35" s="28">
        <v>206136</v>
      </c>
      <c r="C35" s="28">
        <v>180510</v>
      </c>
      <c r="D35" s="28">
        <v>189766</v>
      </c>
      <c r="E35" s="28">
        <v>195008</v>
      </c>
      <c r="F35" s="28">
        <v>193246</v>
      </c>
      <c r="G35" s="28">
        <v>182931</v>
      </c>
      <c r="H35" s="28">
        <v>180967</v>
      </c>
      <c r="I35" s="28">
        <v>150619</v>
      </c>
      <c r="J35" s="28">
        <v>162788</v>
      </c>
      <c r="K35" s="28">
        <v>262545</v>
      </c>
      <c r="L35" s="28">
        <v>331178</v>
      </c>
      <c r="M35" s="28">
        <v>383896</v>
      </c>
      <c r="N35" s="28">
        <v>218980</v>
      </c>
      <c r="O35" s="28">
        <v>133239</v>
      </c>
      <c r="P35" s="28">
        <v>139501</v>
      </c>
      <c r="Q35" s="241">
        <v>171029</v>
      </c>
      <c r="R35" s="81"/>
      <c r="S35" s="81"/>
      <c r="T35" s="81"/>
      <c r="U35" s="81"/>
      <c r="V35" s="81"/>
      <c r="W35" s="81"/>
      <c r="X35" s="81"/>
      <c r="Y35" s="81"/>
      <c r="Z35" s="81"/>
      <c r="AA35" s="81"/>
      <c r="AB35" s="81"/>
      <c r="AC35" s="81"/>
      <c r="AD35" s="81"/>
      <c r="AE35" s="81"/>
      <c r="AF35" s="81"/>
      <c r="AG35" s="81"/>
      <c r="AM35" s="34"/>
      <c r="AN35" s="34"/>
      <c r="AO35" s="34"/>
      <c r="AP35" s="34"/>
      <c r="AQ35" s="34"/>
      <c r="AR35" s="34"/>
      <c r="AS35" s="34"/>
      <c r="AT35" s="34"/>
      <c r="AU35" s="34"/>
      <c r="AV35" s="34"/>
      <c r="AW35" s="34"/>
      <c r="AX35" s="34"/>
      <c r="AY35" s="34"/>
      <c r="AZ35" s="34"/>
      <c r="BA35" s="34"/>
      <c r="BB35" s="34"/>
      <c r="BC35" s="34"/>
      <c r="BD35" s="34"/>
    </row>
    <row r="36" spans="1:56">
      <c r="A36" s="83" t="s">
        <v>302</v>
      </c>
      <c r="B36" s="28">
        <v>151271</v>
      </c>
      <c r="C36" s="28">
        <v>123496</v>
      </c>
      <c r="D36" s="28">
        <v>158052</v>
      </c>
      <c r="E36" s="28">
        <v>174200</v>
      </c>
      <c r="F36" s="28">
        <v>191408</v>
      </c>
      <c r="G36" s="28">
        <v>195494</v>
      </c>
      <c r="H36" s="28">
        <v>212284</v>
      </c>
      <c r="I36" s="28">
        <v>208522</v>
      </c>
      <c r="J36" s="28">
        <v>215537</v>
      </c>
      <c r="K36" s="28">
        <v>407006</v>
      </c>
      <c r="L36" s="28">
        <v>565437</v>
      </c>
      <c r="M36" s="28">
        <v>831386</v>
      </c>
      <c r="N36" s="28">
        <v>632748</v>
      </c>
      <c r="O36" s="28">
        <v>456944</v>
      </c>
      <c r="P36" s="28">
        <v>489445</v>
      </c>
      <c r="Q36" s="241">
        <v>603147</v>
      </c>
      <c r="R36" s="81"/>
      <c r="S36" s="81"/>
      <c r="T36" s="81"/>
      <c r="U36" s="81"/>
      <c r="V36" s="81"/>
      <c r="W36" s="81"/>
      <c r="X36" s="81"/>
      <c r="Y36" s="81"/>
      <c r="Z36" s="81"/>
      <c r="AA36" s="81"/>
      <c r="AB36" s="81"/>
      <c r="AC36" s="81"/>
      <c r="AD36" s="81"/>
      <c r="AE36" s="81"/>
      <c r="AF36" s="81"/>
      <c r="AG36" s="81"/>
      <c r="AM36" s="34"/>
      <c r="AN36" s="34"/>
      <c r="AO36" s="34"/>
      <c r="AP36" s="34"/>
      <c r="AQ36" s="34"/>
      <c r="AR36" s="34"/>
      <c r="AS36" s="34"/>
      <c r="AT36" s="34"/>
      <c r="AU36" s="34"/>
      <c r="AV36" s="34"/>
      <c r="AW36" s="34"/>
      <c r="AX36" s="34"/>
      <c r="AY36" s="34"/>
      <c r="AZ36" s="34"/>
      <c r="BA36" s="34"/>
      <c r="BB36" s="34"/>
      <c r="BC36" s="34"/>
      <c r="BD36" s="34"/>
    </row>
    <row r="37" spans="1:56">
      <c r="A37" s="83" t="s">
        <v>95</v>
      </c>
      <c r="B37" s="28">
        <v>42589</v>
      </c>
      <c r="C37" s="28">
        <v>50022</v>
      </c>
      <c r="D37" s="28">
        <v>52299</v>
      </c>
      <c r="E37" s="28">
        <v>59654</v>
      </c>
      <c r="F37" s="28">
        <v>65096</v>
      </c>
      <c r="G37" s="28">
        <v>59353</v>
      </c>
      <c r="H37" s="28">
        <v>62787</v>
      </c>
      <c r="I37" s="28">
        <v>58191</v>
      </c>
      <c r="J37" s="28">
        <v>51165</v>
      </c>
      <c r="K37" s="28">
        <v>105963</v>
      </c>
      <c r="L37" s="28">
        <v>113884</v>
      </c>
      <c r="M37" s="28">
        <v>146259</v>
      </c>
      <c r="N37" s="28">
        <v>99470</v>
      </c>
      <c r="O37" s="28">
        <v>59476</v>
      </c>
      <c r="P37" s="28">
        <v>60129</v>
      </c>
      <c r="Q37" s="241">
        <v>62343</v>
      </c>
      <c r="R37" s="81"/>
      <c r="S37" s="81"/>
      <c r="T37" s="81"/>
      <c r="U37" s="81"/>
      <c r="V37" s="81"/>
      <c r="W37" s="81"/>
      <c r="X37" s="81"/>
      <c r="Y37" s="81"/>
      <c r="Z37" s="81"/>
      <c r="AA37" s="81"/>
      <c r="AB37" s="81"/>
      <c r="AC37" s="81"/>
      <c r="AD37" s="81"/>
      <c r="AE37" s="81"/>
      <c r="AF37" s="81"/>
      <c r="AG37" s="81"/>
      <c r="AM37" s="34"/>
      <c r="AN37" s="34"/>
      <c r="AO37" s="34"/>
      <c r="AP37" s="34"/>
      <c r="AQ37" s="34"/>
      <c r="AR37" s="34"/>
      <c r="AS37" s="34"/>
      <c r="AT37" s="34"/>
      <c r="AU37" s="34"/>
      <c r="AV37" s="34"/>
      <c r="AW37" s="34"/>
      <c r="AX37" s="34"/>
      <c r="AY37" s="34"/>
      <c r="AZ37" s="34"/>
      <c r="BA37" s="34"/>
      <c r="BB37" s="34"/>
      <c r="BC37" s="34"/>
      <c r="BD37" s="34"/>
    </row>
    <row r="38" spans="1:56" ht="15" thickBot="1">
      <c r="A38" s="325" t="s">
        <v>96</v>
      </c>
      <c r="B38" s="242">
        <v>2711527</v>
      </c>
      <c r="C38" s="242">
        <v>2875980</v>
      </c>
      <c r="D38" s="242">
        <v>3870894</v>
      </c>
      <c r="E38" s="242">
        <v>4604369</v>
      </c>
      <c r="F38" s="242">
        <v>5391596</v>
      </c>
      <c r="G38" s="242">
        <v>5534678</v>
      </c>
      <c r="H38" s="242">
        <v>6184643</v>
      </c>
      <c r="I38" s="242">
        <v>5915113</v>
      </c>
      <c r="J38" s="242">
        <v>6328516</v>
      </c>
      <c r="K38" s="242">
        <v>12018578</v>
      </c>
      <c r="L38" s="242">
        <v>16660354</v>
      </c>
      <c r="M38" s="242">
        <v>22462502</v>
      </c>
      <c r="N38" s="242">
        <v>14878281</v>
      </c>
      <c r="O38" s="242">
        <v>9245966</v>
      </c>
      <c r="P38" s="242">
        <v>8834554</v>
      </c>
      <c r="Q38" s="243">
        <v>8162725</v>
      </c>
      <c r="R38" s="81"/>
      <c r="S38" s="81"/>
      <c r="T38" s="81"/>
      <c r="U38" s="81"/>
      <c r="V38" s="81"/>
      <c r="W38" s="81"/>
      <c r="X38" s="81"/>
      <c r="Y38" s="81"/>
      <c r="Z38" s="81"/>
      <c r="AA38" s="81"/>
      <c r="AB38" s="81"/>
      <c r="AC38" s="81"/>
      <c r="AD38" s="81"/>
      <c r="AE38" s="81"/>
      <c r="AF38" s="81"/>
      <c r="AG38" s="81"/>
      <c r="AM38" s="34"/>
      <c r="AN38" s="34"/>
      <c r="AO38" s="34"/>
      <c r="AP38" s="34"/>
      <c r="AQ38" s="34"/>
      <c r="AR38" s="34"/>
      <c r="AS38" s="34"/>
      <c r="AT38" s="34"/>
      <c r="AU38" s="34"/>
      <c r="AV38" s="34"/>
      <c r="AW38" s="34"/>
      <c r="AX38" s="34"/>
      <c r="AY38" s="34"/>
      <c r="AZ38" s="34"/>
      <c r="BA38" s="34"/>
      <c r="BB38" s="34"/>
      <c r="BC38" s="34"/>
      <c r="BD38" s="34"/>
    </row>
    <row r="39" spans="1:56">
      <c r="R39" s="81"/>
      <c r="S39" s="81"/>
      <c r="T39" s="81"/>
      <c r="U39" s="81"/>
      <c r="V39" s="81"/>
      <c r="W39" s="81"/>
      <c r="X39" s="81"/>
      <c r="Y39" s="81"/>
      <c r="Z39" s="81"/>
      <c r="AA39" s="81"/>
      <c r="AB39" s="81"/>
      <c r="AC39" s="81"/>
      <c r="AD39" s="81"/>
      <c r="AE39" s="81"/>
      <c r="AF39" s="81"/>
      <c r="AG39" s="81"/>
      <c r="AM39" s="34"/>
      <c r="AN39" s="34"/>
      <c r="AO39" s="34"/>
      <c r="AP39" s="34"/>
      <c r="AQ39" s="34"/>
      <c r="AR39" s="34"/>
      <c r="AS39" s="34"/>
      <c r="AT39" s="34"/>
      <c r="AU39" s="34"/>
      <c r="AV39" s="34"/>
      <c r="AW39" s="34"/>
      <c r="AX39" s="34"/>
      <c r="AY39" s="34"/>
      <c r="AZ39" s="34"/>
      <c r="BA39" s="34"/>
      <c r="BB39" s="34"/>
      <c r="BC39" s="34"/>
      <c r="BD39" s="34"/>
    </row>
    <row r="40" spans="1:56">
      <c r="AM40" s="34"/>
      <c r="AN40" s="44"/>
      <c r="AO40" s="44"/>
      <c r="AP40" s="44"/>
      <c r="AQ40" s="44"/>
      <c r="AR40" s="44"/>
      <c r="AS40" s="44"/>
      <c r="AT40" s="44"/>
      <c r="AU40" s="44"/>
      <c r="AV40" s="44"/>
      <c r="AW40" s="44"/>
      <c r="AX40" s="44"/>
      <c r="AY40" s="44"/>
      <c r="AZ40" s="44"/>
      <c r="BA40" s="44"/>
      <c r="BB40" s="44"/>
      <c r="BC40" s="44"/>
      <c r="BD40" s="44"/>
    </row>
    <row r="41" spans="1:56" ht="14.25">
      <c r="B41" s="349" t="s">
        <v>163</v>
      </c>
      <c r="C41" s="349"/>
      <c r="D41" s="349"/>
      <c r="E41" s="349"/>
      <c r="F41" s="349"/>
      <c r="G41" s="349"/>
      <c r="AM41" s="34"/>
      <c r="AN41" s="44"/>
      <c r="AO41" s="44"/>
      <c r="AP41" s="44"/>
      <c r="AQ41" s="44"/>
      <c r="AR41" s="44"/>
      <c r="AS41" s="44"/>
      <c r="AT41" s="44"/>
      <c r="AU41" s="44"/>
      <c r="AV41" s="44"/>
      <c r="AW41" s="44"/>
      <c r="AX41" s="44"/>
      <c r="AY41" s="44"/>
      <c r="AZ41" s="44"/>
      <c r="BA41" s="44"/>
      <c r="BB41" s="44"/>
      <c r="BC41" s="44"/>
      <c r="BD41" s="44"/>
    </row>
    <row r="42" spans="1:56">
      <c r="AM42" s="34"/>
      <c r="AN42" s="44"/>
      <c r="AO42" s="44"/>
      <c r="AP42" s="44"/>
      <c r="AQ42" s="44"/>
      <c r="AR42" s="44"/>
      <c r="AS42" s="44"/>
      <c r="AT42" s="44"/>
      <c r="AU42" s="44"/>
      <c r="AV42" s="44"/>
      <c r="AW42" s="44"/>
      <c r="AX42" s="44"/>
      <c r="AY42" s="44"/>
      <c r="AZ42" s="44"/>
      <c r="BA42" s="44"/>
      <c r="BB42" s="44"/>
      <c r="BC42" s="44"/>
      <c r="BD42" s="44"/>
    </row>
    <row r="43" spans="1:56">
      <c r="J43" s="8"/>
      <c r="AM43" s="34"/>
      <c r="AN43" s="44"/>
      <c r="AO43" s="44"/>
      <c r="AP43" s="44"/>
      <c r="AQ43" s="44"/>
      <c r="AR43" s="44"/>
      <c r="AS43" s="44"/>
      <c r="AT43" s="44"/>
      <c r="AU43" s="44"/>
      <c r="AV43" s="44"/>
      <c r="AW43" s="44"/>
      <c r="AX43" s="44"/>
      <c r="AY43" s="44"/>
      <c r="AZ43" s="44"/>
      <c r="BA43" s="44"/>
      <c r="BB43" s="44"/>
      <c r="BC43" s="44"/>
      <c r="BD43" s="44"/>
    </row>
    <row r="44" spans="1:56">
      <c r="AM44" s="34"/>
      <c r="AN44" s="44"/>
      <c r="AO44" s="44"/>
      <c r="AP44" s="44"/>
      <c r="AQ44" s="44"/>
      <c r="AR44" s="44"/>
      <c r="AS44" s="44"/>
      <c r="AT44" s="44"/>
      <c r="AU44" s="44"/>
      <c r="AV44" s="44"/>
      <c r="AW44" s="44"/>
      <c r="AX44" s="44"/>
      <c r="AY44" s="44"/>
      <c r="AZ44" s="44"/>
      <c r="BA44" s="44"/>
      <c r="BB44" s="44"/>
      <c r="BC44" s="44"/>
      <c r="BD44" s="44"/>
    </row>
    <row r="45" spans="1:56">
      <c r="AM45" s="34"/>
      <c r="AN45" s="44"/>
      <c r="AO45" s="44"/>
      <c r="AP45" s="44"/>
      <c r="AQ45" s="44"/>
      <c r="AR45" s="44"/>
      <c r="AS45" s="44"/>
      <c r="AT45" s="44"/>
      <c r="AU45" s="44"/>
      <c r="AV45" s="44"/>
      <c r="AW45" s="44"/>
      <c r="AX45" s="44"/>
      <c r="AY45" s="44"/>
      <c r="AZ45" s="44"/>
      <c r="BA45" s="44"/>
      <c r="BB45" s="44"/>
      <c r="BC45" s="44"/>
      <c r="BD45" s="44"/>
    </row>
    <row r="46" spans="1:56">
      <c r="AM46" s="34"/>
      <c r="AN46" s="44"/>
      <c r="AO46" s="44"/>
      <c r="AP46" s="44"/>
      <c r="AQ46" s="44"/>
      <c r="AR46" s="44"/>
      <c r="AS46" s="44"/>
      <c r="AT46" s="44"/>
      <c r="AU46" s="44"/>
      <c r="AV46" s="44"/>
      <c r="AW46" s="44"/>
      <c r="AX46" s="44"/>
      <c r="AY46" s="44"/>
      <c r="AZ46" s="44"/>
      <c r="BA46" s="44"/>
      <c r="BB46" s="44"/>
      <c r="BC46" s="44"/>
      <c r="BD46" s="44"/>
    </row>
    <row r="47" spans="1:56">
      <c r="AM47" s="34"/>
      <c r="AN47" s="34"/>
      <c r="AO47" s="34"/>
      <c r="AP47" s="34"/>
      <c r="AQ47" s="34"/>
      <c r="AR47" s="34"/>
      <c r="AS47" s="34"/>
      <c r="AT47" s="34"/>
      <c r="AU47" s="34"/>
      <c r="AV47" s="34"/>
      <c r="AW47" s="34"/>
      <c r="AX47" s="34"/>
      <c r="AY47" s="34"/>
      <c r="AZ47" s="34"/>
      <c r="BA47" s="34"/>
      <c r="BB47" s="34"/>
      <c r="BC47" s="34"/>
      <c r="BD47" s="34"/>
    </row>
    <row r="48" spans="1:56">
      <c r="AM48" s="98"/>
      <c r="AN48" s="44"/>
      <c r="AO48" s="44"/>
      <c r="AP48" s="44"/>
      <c r="AQ48" s="44"/>
      <c r="AR48" s="44"/>
      <c r="AS48" s="44"/>
      <c r="AT48" s="44"/>
      <c r="AU48" s="44"/>
      <c r="AV48" s="44"/>
      <c r="AW48" s="44"/>
      <c r="AX48" s="44"/>
      <c r="AY48" s="44"/>
      <c r="AZ48" s="44"/>
      <c r="BA48" s="44"/>
      <c r="BB48" s="44"/>
      <c r="BC48" s="44"/>
      <c r="BD48" s="34"/>
    </row>
    <row r="49" spans="39:56">
      <c r="AM49" s="34"/>
      <c r="AN49" s="34"/>
      <c r="AO49" s="34"/>
      <c r="AP49" s="34"/>
      <c r="AQ49" s="34"/>
      <c r="AR49" s="34"/>
      <c r="AS49" s="34"/>
      <c r="AT49" s="34"/>
      <c r="AU49" s="34"/>
      <c r="AV49" s="34"/>
      <c r="AW49" s="34"/>
      <c r="AX49" s="34"/>
      <c r="AY49" s="34"/>
      <c r="AZ49" s="34"/>
      <c r="BA49" s="34"/>
      <c r="BB49" s="34"/>
      <c r="BC49" s="34"/>
      <c r="BD49" s="34"/>
    </row>
    <row r="77" spans="2:18">
      <c r="B77" s="34"/>
      <c r="C77" s="34"/>
      <c r="D77" s="34"/>
      <c r="E77" s="34"/>
      <c r="F77" s="34"/>
      <c r="G77" s="34"/>
      <c r="H77" s="34"/>
      <c r="I77" s="34"/>
      <c r="J77" s="34"/>
      <c r="K77" s="34"/>
      <c r="L77" s="34"/>
      <c r="M77" s="34"/>
      <c r="N77" s="34"/>
      <c r="O77" s="34"/>
      <c r="P77" s="34"/>
      <c r="Q77" s="34"/>
      <c r="R77" s="34"/>
    </row>
    <row r="78" spans="2:18">
      <c r="B78" s="34"/>
      <c r="C78" s="34"/>
      <c r="D78" s="34"/>
      <c r="E78" s="34"/>
      <c r="F78" s="34"/>
      <c r="G78" s="34"/>
      <c r="H78" s="34"/>
      <c r="I78" s="34"/>
      <c r="J78" s="34"/>
      <c r="K78" s="34"/>
      <c r="L78" s="34"/>
      <c r="M78" s="34"/>
      <c r="N78" s="34"/>
      <c r="O78" s="34"/>
      <c r="P78" s="34"/>
      <c r="Q78" s="34"/>
      <c r="R78" s="34"/>
    </row>
    <row r="79" spans="2:18">
      <c r="B79" s="34"/>
      <c r="C79" s="34"/>
      <c r="D79" s="34"/>
      <c r="E79" s="34"/>
      <c r="F79" s="34"/>
      <c r="G79" s="34"/>
      <c r="H79" s="34"/>
      <c r="I79" s="34"/>
      <c r="J79" s="34"/>
      <c r="K79" s="34"/>
      <c r="L79" s="34"/>
      <c r="M79" s="34"/>
      <c r="N79" s="34"/>
      <c r="O79" s="34"/>
      <c r="P79" s="34"/>
      <c r="Q79" s="34"/>
      <c r="R79" s="34"/>
    </row>
  </sheetData>
  <mergeCells count="6">
    <mergeCell ref="R2:R3"/>
    <mergeCell ref="K1:Q1"/>
    <mergeCell ref="B41:G41"/>
    <mergeCell ref="A1:J1"/>
    <mergeCell ref="B2:J2"/>
    <mergeCell ref="K2:Q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T47"/>
  <sheetViews>
    <sheetView topLeftCell="A16" workbookViewId="0">
      <selection activeCell="I70" sqref="I70"/>
    </sheetView>
  </sheetViews>
  <sheetFormatPr defaultRowHeight="12.75"/>
  <cols>
    <col min="1" max="1" width="21.7109375" style="1" customWidth="1"/>
    <col min="2" max="2" width="10.140625" style="1" bestFit="1" customWidth="1"/>
    <col min="3" max="8" width="12.7109375" style="1" bestFit="1" customWidth="1"/>
    <col min="9" max="9" width="12.5703125" style="1" customWidth="1"/>
    <col min="10" max="12" width="12.7109375" style="1" bestFit="1" customWidth="1"/>
    <col min="13" max="13" width="13.85546875" style="1" bestFit="1" customWidth="1"/>
    <col min="14" max="16" width="14.85546875" style="1" bestFit="1" customWidth="1"/>
    <col min="17" max="17" width="9.140625" style="1" bestFit="1" customWidth="1"/>
    <col min="18" max="18" width="12.28515625" style="1" customWidth="1"/>
    <col min="19" max="19" width="17.5703125" style="1" customWidth="1"/>
    <col min="20" max="20" width="14.42578125" style="1" customWidth="1"/>
    <col min="21" max="16384" width="9.140625" style="1"/>
  </cols>
  <sheetData>
    <row r="1" spans="1:19" ht="15.75" customHeight="1">
      <c r="A1" s="398" t="s">
        <v>133</v>
      </c>
      <c r="B1" s="396"/>
      <c r="C1" s="396"/>
      <c r="D1" s="396"/>
      <c r="E1" s="396"/>
      <c r="F1" s="396"/>
      <c r="G1" s="396"/>
      <c r="H1" s="396"/>
      <c r="I1" s="396"/>
      <c r="J1" s="396"/>
      <c r="K1" s="396" t="s">
        <v>133</v>
      </c>
      <c r="L1" s="396"/>
      <c r="M1" s="396"/>
      <c r="N1" s="396"/>
      <c r="O1" s="396"/>
      <c r="P1" s="396"/>
      <c r="Q1" s="397"/>
      <c r="R1" s="202"/>
    </row>
    <row r="2" spans="1:19" ht="42.75">
      <c r="A2" s="323" t="s">
        <v>279</v>
      </c>
      <c r="B2" s="399" t="s">
        <v>134</v>
      </c>
      <c r="C2" s="399"/>
      <c r="D2" s="399"/>
      <c r="E2" s="399"/>
      <c r="F2" s="399"/>
      <c r="G2" s="399"/>
      <c r="H2" s="399"/>
      <c r="I2" s="399"/>
      <c r="J2" s="399"/>
      <c r="K2" s="399" t="s">
        <v>134</v>
      </c>
      <c r="L2" s="399"/>
      <c r="M2" s="399"/>
      <c r="N2" s="399"/>
      <c r="O2" s="399"/>
      <c r="P2" s="399"/>
      <c r="Q2" s="400"/>
      <c r="R2" s="395"/>
    </row>
    <row r="3" spans="1:19" ht="15" thickBot="1">
      <c r="A3" s="325" t="s">
        <v>107</v>
      </c>
      <c r="B3" s="226" t="s">
        <v>135</v>
      </c>
      <c r="C3" s="226" t="s">
        <v>136</v>
      </c>
      <c r="D3" s="226" t="s">
        <v>137</v>
      </c>
      <c r="E3" s="226" t="s">
        <v>138</v>
      </c>
      <c r="F3" s="226" t="s">
        <v>139</v>
      </c>
      <c r="G3" s="226" t="s">
        <v>140</v>
      </c>
      <c r="H3" s="226" t="s">
        <v>141</v>
      </c>
      <c r="I3" s="226" t="s">
        <v>142</v>
      </c>
      <c r="J3" s="226" t="s">
        <v>143</v>
      </c>
      <c r="K3" s="226" t="s">
        <v>144</v>
      </c>
      <c r="L3" s="226" t="s">
        <v>145</v>
      </c>
      <c r="M3" s="226" t="s">
        <v>146</v>
      </c>
      <c r="N3" s="226" t="s">
        <v>147</v>
      </c>
      <c r="O3" s="226" t="s">
        <v>148</v>
      </c>
      <c r="P3" s="226" t="s">
        <v>149</v>
      </c>
      <c r="Q3" s="227" t="s">
        <v>150</v>
      </c>
      <c r="R3" s="395"/>
      <c r="S3" s="21"/>
    </row>
    <row r="4" spans="1:19" s="34" customFormat="1">
      <c r="A4" s="328" t="s">
        <v>90</v>
      </c>
      <c r="B4" s="200">
        <v>172874</v>
      </c>
      <c r="C4" s="200">
        <v>169531</v>
      </c>
      <c r="D4" s="200">
        <v>202079</v>
      </c>
      <c r="E4" s="200">
        <v>206810</v>
      </c>
      <c r="F4" s="200">
        <v>214148</v>
      </c>
      <c r="G4" s="200">
        <v>194299</v>
      </c>
      <c r="H4" s="200">
        <v>200703</v>
      </c>
      <c r="I4" s="200">
        <v>175942</v>
      </c>
      <c r="J4" s="200">
        <v>167059</v>
      </c>
      <c r="K4" s="200">
        <v>298454</v>
      </c>
      <c r="L4" s="200">
        <v>349517</v>
      </c>
      <c r="M4" s="200">
        <v>435901</v>
      </c>
      <c r="N4" s="200">
        <v>270087</v>
      </c>
      <c r="O4" s="200">
        <v>154933</v>
      </c>
      <c r="P4" s="200">
        <v>170438</v>
      </c>
      <c r="Q4" s="228">
        <v>136034</v>
      </c>
      <c r="R4" s="46"/>
    </row>
    <row r="5" spans="1:19" s="34" customFormat="1">
      <c r="A5" s="140" t="s">
        <v>91</v>
      </c>
      <c r="B5" s="200">
        <v>2790</v>
      </c>
      <c r="C5" s="200">
        <v>2438</v>
      </c>
      <c r="D5" s="200">
        <v>2746</v>
      </c>
      <c r="E5" s="200">
        <v>4231</v>
      </c>
      <c r="F5" s="200">
        <v>3779</v>
      </c>
      <c r="G5" s="200">
        <v>3745</v>
      </c>
      <c r="H5" s="200">
        <v>4905</v>
      </c>
      <c r="I5" s="200">
        <v>3570</v>
      </c>
      <c r="J5" s="200">
        <v>4402</v>
      </c>
      <c r="K5" s="200">
        <v>9384</v>
      </c>
      <c r="L5" s="200">
        <v>7809</v>
      </c>
      <c r="M5" s="200">
        <v>9963</v>
      </c>
      <c r="N5" s="200">
        <v>6538</v>
      </c>
      <c r="O5" s="200">
        <v>6642</v>
      </c>
      <c r="P5" s="200">
        <v>7629</v>
      </c>
      <c r="Q5" s="228">
        <v>6110</v>
      </c>
    </row>
    <row r="6" spans="1:19" s="34" customFormat="1">
      <c r="A6" s="140" t="s">
        <v>92</v>
      </c>
      <c r="B6" s="200">
        <v>45092</v>
      </c>
      <c r="C6" s="200">
        <v>47154</v>
      </c>
      <c r="D6" s="200">
        <v>61141</v>
      </c>
      <c r="E6" s="200">
        <v>66438</v>
      </c>
      <c r="F6" s="200">
        <v>78148</v>
      </c>
      <c r="G6" s="200">
        <v>75974</v>
      </c>
      <c r="H6" s="200">
        <v>89904</v>
      </c>
      <c r="I6" s="200">
        <v>88662</v>
      </c>
      <c r="J6" s="200">
        <v>88773</v>
      </c>
      <c r="K6" s="200">
        <v>175669</v>
      </c>
      <c r="L6" s="200">
        <v>241499</v>
      </c>
      <c r="M6" s="200">
        <v>331864</v>
      </c>
      <c r="N6" s="200">
        <v>256091</v>
      </c>
      <c r="O6" s="200">
        <v>184193</v>
      </c>
      <c r="P6" s="200">
        <v>206632</v>
      </c>
      <c r="Q6" s="228">
        <v>254438</v>
      </c>
    </row>
    <row r="7" spans="1:19" s="34" customFormat="1">
      <c r="A7" s="140" t="s">
        <v>49</v>
      </c>
      <c r="B7" s="200">
        <v>4852</v>
      </c>
      <c r="C7" s="200">
        <v>4270</v>
      </c>
      <c r="D7" s="200">
        <v>5297</v>
      </c>
      <c r="E7" s="200">
        <v>10265</v>
      </c>
      <c r="F7" s="200">
        <v>9625</v>
      </c>
      <c r="G7" s="200">
        <v>11630</v>
      </c>
      <c r="H7" s="200">
        <v>13989</v>
      </c>
      <c r="I7" s="200">
        <v>14701</v>
      </c>
      <c r="J7" s="200">
        <v>15136</v>
      </c>
      <c r="K7" s="200">
        <v>34300</v>
      </c>
      <c r="L7" s="200">
        <v>55693</v>
      </c>
      <c r="M7" s="200">
        <v>97492</v>
      </c>
      <c r="N7" s="200">
        <v>91742</v>
      </c>
      <c r="O7" s="200">
        <v>83720</v>
      </c>
      <c r="P7" s="200">
        <v>106937</v>
      </c>
      <c r="Q7" s="228">
        <v>154610</v>
      </c>
    </row>
    <row r="8" spans="1:19" s="34" customFormat="1">
      <c r="A8" s="140" t="s">
        <v>50</v>
      </c>
      <c r="B8" s="200">
        <v>379</v>
      </c>
      <c r="C8" s="200">
        <v>181</v>
      </c>
      <c r="D8" s="200">
        <v>208</v>
      </c>
      <c r="E8" s="200">
        <v>723</v>
      </c>
      <c r="F8" s="200">
        <v>409</v>
      </c>
      <c r="G8" s="200">
        <v>1011</v>
      </c>
      <c r="H8" s="200">
        <v>1674</v>
      </c>
      <c r="I8" s="200">
        <v>1369</v>
      </c>
      <c r="J8" s="200">
        <v>1016</v>
      </c>
      <c r="K8" s="200">
        <v>1800</v>
      </c>
      <c r="L8" s="200">
        <v>2771</v>
      </c>
      <c r="M8" s="200">
        <v>4853</v>
      </c>
      <c r="N8" s="200">
        <v>5000</v>
      </c>
      <c r="O8" s="200">
        <v>2705</v>
      </c>
      <c r="P8" s="200">
        <v>5660</v>
      </c>
      <c r="Q8" s="228">
        <v>9943</v>
      </c>
    </row>
    <row r="9" spans="1:19" s="34" customFormat="1">
      <c r="A9" s="140" t="s">
        <v>42</v>
      </c>
      <c r="B9" s="200">
        <v>1751034</v>
      </c>
      <c r="C9" s="200">
        <v>1934067</v>
      </c>
      <c r="D9" s="200">
        <v>2718428</v>
      </c>
      <c r="E9" s="200">
        <v>3343889</v>
      </c>
      <c r="F9" s="200">
        <v>4002446</v>
      </c>
      <c r="G9" s="200">
        <v>4142220</v>
      </c>
      <c r="H9" s="200">
        <v>4717697</v>
      </c>
      <c r="I9" s="200">
        <v>4551079</v>
      </c>
      <c r="J9" s="200">
        <v>4906780</v>
      </c>
      <c r="K9" s="200">
        <v>9396624</v>
      </c>
      <c r="L9" s="200">
        <v>13208019</v>
      </c>
      <c r="M9" s="200">
        <v>17929357</v>
      </c>
      <c r="N9" s="200">
        <v>11874286</v>
      </c>
      <c r="O9" s="200">
        <v>7310676</v>
      </c>
      <c r="P9" s="200">
        <v>6843276</v>
      </c>
      <c r="Q9" s="228">
        <v>6094182</v>
      </c>
      <c r="R9" s="136"/>
    </row>
    <row r="10" spans="1:19" s="34" customFormat="1">
      <c r="A10" s="140" t="s">
        <v>153</v>
      </c>
      <c r="B10" s="200">
        <v>220865</v>
      </c>
      <c r="C10" s="200">
        <v>237562</v>
      </c>
      <c r="D10" s="200">
        <v>334570</v>
      </c>
      <c r="E10" s="200">
        <v>388527</v>
      </c>
      <c r="F10" s="200">
        <v>455610</v>
      </c>
      <c r="G10" s="200">
        <v>482915</v>
      </c>
      <c r="H10" s="200">
        <v>500314</v>
      </c>
      <c r="I10" s="200">
        <v>488177</v>
      </c>
      <c r="J10" s="200">
        <v>517769</v>
      </c>
      <c r="K10" s="200">
        <v>962117</v>
      </c>
      <c r="L10" s="200">
        <v>1287385</v>
      </c>
      <c r="M10" s="200">
        <v>1663931</v>
      </c>
      <c r="N10" s="200">
        <v>1029081</v>
      </c>
      <c r="O10" s="200">
        <v>606032</v>
      </c>
      <c r="P10" s="200">
        <v>580542</v>
      </c>
      <c r="Q10" s="228">
        <v>474690</v>
      </c>
      <c r="R10" s="136"/>
    </row>
    <row r="11" spans="1:19" s="34" customFormat="1">
      <c r="A11" s="141" t="s">
        <v>162</v>
      </c>
      <c r="B11" s="200">
        <v>66049</v>
      </c>
      <c r="C11" s="200">
        <v>78593</v>
      </c>
      <c r="D11" s="200">
        <v>98874</v>
      </c>
      <c r="E11" s="200">
        <v>104556</v>
      </c>
      <c r="F11" s="200">
        <v>128975</v>
      </c>
      <c r="G11" s="200">
        <v>137185</v>
      </c>
      <c r="H11" s="200">
        <v>142002</v>
      </c>
      <c r="I11" s="200">
        <v>122784</v>
      </c>
      <c r="J11" s="200">
        <v>148175</v>
      </c>
      <c r="K11" s="200">
        <v>270758</v>
      </c>
      <c r="L11" s="200">
        <v>372953</v>
      </c>
      <c r="M11" s="200">
        <v>474770</v>
      </c>
      <c r="N11" s="200">
        <v>292960</v>
      </c>
      <c r="O11" s="200">
        <v>180673</v>
      </c>
      <c r="P11" s="200">
        <v>164280</v>
      </c>
      <c r="Q11" s="228">
        <v>125457</v>
      </c>
      <c r="R11" s="16"/>
    </row>
    <row r="12" spans="1:19" s="34" customFormat="1">
      <c r="A12" s="141" t="s">
        <v>89</v>
      </c>
      <c r="B12" s="200">
        <f t="shared" ref="B12:Q12" si="0">B4+B5+B6+B7+B8</f>
        <v>225987</v>
      </c>
      <c r="C12" s="200">
        <f t="shared" si="0"/>
        <v>223574</v>
      </c>
      <c r="D12" s="200">
        <f t="shared" si="0"/>
        <v>271471</v>
      </c>
      <c r="E12" s="200">
        <f t="shared" si="0"/>
        <v>288467</v>
      </c>
      <c r="F12" s="200">
        <f t="shared" si="0"/>
        <v>306109</v>
      </c>
      <c r="G12" s="200">
        <f t="shared" si="0"/>
        <v>286659</v>
      </c>
      <c r="H12" s="200">
        <f t="shared" si="0"/>
        <v>311175</v>
      </c>
      <c r="I12" s="200">
        <f t="shared" si="0"/>
        <v>284244</v>
      </c>
      <c r="J12" s="200">
        <f t="shared" si="0"/>
        <v>276386</v>
      </c>
      <c r="K12" s="200">
        <f t="shared" si="0"/>
        <v>519607</v>
      </c>
      <c r="L12" s="200">
        <f t="shared" si="0"/>
        <v>657289</v>
      </c>
      <c r="M12" s="200">
        <f t="shared" si="0"/>
        <v>880073</v>
      </c>
      <c r="N12" s="200">
        <f t="shared" si="0"/>
        <v>629458</v>
      </c>
      <c r="O12" s="200">
        <f t="shared" si="0"/>
        <v>432193</v>
      </c>
      <c r="P12" s="200">
        <f t="shared" si="0"/>
        <v>497296</v>
      </c>
      <c r="Q12" s="228">
        <f t="shared" si="0"/>
        <v>561135</v>
      </c>
      <c r="R12" s="16"/>
    </row>
    <row r="13" spans="1:19" s="34" customFormat="1">
      <c r="A13" s="140" t="s">
        <v>51</v>
      </c>
      <c r="B13" s="200">
        <v>7691</v>
      </c>
      <c r="C13" s="200">
        <v>8210</v>
      </c>
      <c r="D13" s="200">
        <v>7579</v>
      </c>
      <c r="E13" s="200">
        <v>8358</v>
      </c>
      <c r="F13" s="200">
        <v>8790</v>
      </c>
      <c r="G13" s="200">
        <v>7781</v>
      </c>
      <c r="H13" s="200">
        <v>5948</v>
      </c>
      <c r="I13" s="200">
        <v>5248</v>
      </c>
      <c r="J13" s="200">
        <v>6473</v>
      </c>
      <c r="K13" s="200">
        <v>10923</v>
      </c>
      <c r="L13" s="200">
        <v>12343</v>
      </c>
      <c r="M13" s="200">
        <v>15108</v>
      </c>
      <c r="N13" s="200">
        <v>7643</v>
      </c>
      <c r="O13" s="200">
        <v>7321</v>
      </c>
      <c r="P13" s="200">
        <v>5640</v>
      </c>
      <c r="Q13" s="228">
        <v>18783</v>
      </c>
      <c r="R13" s="81"/>
    </row>
    <row r="14" spans="1:19" s="34" customFormat="1">
      <c r="A14" s="140" t="s">
        <v>31</v>
      </c>
      <c r="B14" s="200">
        <v>4518</v>
      </c>
      <c r="C14" s="200">
        <v>4819</v>
      </c>
      <c r="D14" s="200">
        <v>3792</v>
      </c>
      <c r="E14" s="200">
        <v>7597</v>
      </c>
      <c r="F14" s="200">
        <v>8292</v>
      </c>
      <c r="G14" s="200">
        <v>8680</v>
      </c>
      <c r="H14" s="200">
        <v>13348</v>
      </c>
      <c r="I14" s="200">
        <v>11497</v>
      </c>
      <c r="J14" s="200">
        <v>12651</v>
      </c>
      <c r="K14" s="200">
        <v>28323</v>
      </c>
      <c r="L14" s="200">
        <v>38145</v>
      </c>
      <c r="M14" s="200">
        <v>45609</v>
      </c>
      <c r="N14" s="200">
        <v>31094</v>
      </c>
      <c r="O14" s="200">
        <v>19839</v>
      </c>
      <c r="P14" s="200">
        <v>15512</v>
      </c>
      <c r="Q14" s="228">
        <v>13223</v>
      </c>
      <c r="R14" s="81"/>
    </row>
    <row r="15" spans="1:19" s="34" customFormat="1">
      <c r="A15" s="140" t="s">
        <v>32</v>
      </c>
      <c r="B15" s="200">
        <v>35387</v>
      </c>
      <c r="C15" s="200">
        <v>35127</v>
      </c>
      <c r="D15" s="200">
        <v>36063</v>
      </c>
      <c r="E15" s="200">
        <v>34113</v>
      </c>
      <c r="F15" s="200">
        <v>31624</v>
      </c>
      <c r="G15" s="200">
        <v>31460</v>
      </c>
      <c r="H15" s="200">
        <v>38121</v>
      </c>
      <c r="I15" s="200">
        <v>34752</v>
      </c>
      <c r="J15" s="200">
        <v>30792</v>
      </c>
      <c r="K15" s="200">
        <v>54712</v>
      </c>
      <c r="L15" s="200">
        <v>73721</v>
      </c>
      <c r="M15" s="200">
        <v>92113</v>
      </c>
      <c r="N15" s="200">
        <v>62561</v>
      </c>
      <c r="O15" s="200">
        <v>39573</v>
      </c>
      <c r="P15" s="200">
        <v>38933</v>
      </c>
      <c r="Q15" s="228">
        <v>38736</v>
      </c>
      <c r="R15" s="81"/>
    </row>
    <row r="16" spans="1:19" s="34" customFormat="1">
      <c r="A16" s="140" t="s">
        <v>93</v>
      </c>
      <c r="B16" s="200">
        <v>206136</v>
      </c>
      <c r="C16" s="200">
        <v>180510</v>
      </c>
      <c r="D16" s="200">
        <v>189766</v>
      </c>
      <c r="E16" s="200">
        <v>195008</v>
      </c>
      <c r="F16" s="200">
        <v>193246</v>
      </c>
      <c r="G16" s="200">
        <v>182931</v>
      </c>
      <c r="H16" s="200">
        <v>180967</v>
      </c>
      <c r="I16" s="200">
        <v>150619</v>
      </c>
      <c r="J16" s="200">
        <v>162788</v>
      </c>
      <c r="K16" s="200">
        <v>262545</v>
      </c>
      <c r="L16" s="200">
        <v>331178</v>
      </c>
      <c r="M16" s="200">
        <v>383896</v>
      </c>
      <c r="N16" s="200">
        <v>218980</v>
      </c>
      <c r="O16" s="200">
        <v>133239</v>
      </c>
      <c r="P16" s="200">
        <v>139501</v>
      </c>
      <c r="Q16" s="228">
        <v>171029</v>
      </c>
      <c r="R16" s="81"/>
    </row>
    <row r="17" spans="1:20" s="34" customFormat="1">
      <c r="A17" s="140" t="s">
        <v>94</v>
      </c>
      <c r="B17" s="200">
        <v>151271</v>
      </c>
      <c r="C17" s="200">
        <v>123496</v>
      </c>
      <c r="D17" s="200">
        <v>158052</v>
      </c>
      <c r="E17" s="200">
        <v>174200</v>
      </c>
      <c r="F17" s="200">
        <v>191408</v>
      </c>
      <c r="G17" s="200">
        <v>195494</v>
      </c>
      <c r="H17" s="200">
        <v>212284</v>
      </c>
      <c r="I17" s="200">
        <v>208522</v>
      </c>
      <c r="J17" s="200">
        <v>215537</v>
      </c>
      <c r="K17" s="200">
        <v>407006</v>
      </c>
      <c r="L17" s="200">
        <v>565437</v>
      </c>
      <c r="M17" s="200">
        <v>831386</v>
      </c>
      <c r="N17" s="200">
        <v>632748</v>
      </c>
      <c r="O17" s="200">
        <v>456944</v>
      </c>
      <c r="P17" s="200">
        <v>489445</v>
      </c>
      <c r="Q17" s="228">
        <v>603147</v>
      </c>
      <c r="R17" s="81"/>
    </row>
    <row r="18" spans="1:20" s="34" customFormat="1">
      <c r="A18" s="140" t="s">
        <v>95</v>
      </c>
      <c r="B18" s="200">
        <v>42589</v>
      </c>
      <c r="C18" s="200">
        <v>50022</v>
      </c>
      <c r="D18" s="200">
        <v>52299</v>
      </c>
      <c r="E18" s="200">
        <v>59654</v>
      </c>
      <c r="F18" s="200">
        <v>65096</v>
      </c>
      <c r="G18" s="200">
        <v>59353</v>
      </c>
      <c r="H18" s="200">
        <v>62787</v>
      </c>
      <c r="I18" s="200">
        <v>58191</v>
      </c>
      <c r="J18" s="200">
        <v>51165</v>
      </c>
      <c r="K18" s="200">
        <v>105963</v>
      </c>
      <c r="L18" s="200">
        <v>113884</v>
      </c>
      <c r="M18" s="200">
        <v>146259</v>
      </c>
      <c r="N18" s="200">
        <v>99470</v>
      </c>
      <c r="O18" s="200">
        <v>59476</v>
      </c>
      <c r="P18" s="200">
        <v>60129</v>
      </c>
      <c r="Q18" s="228">
        <v>62343</v>
      </c>
      <c r="R18" s="81"/>
    </row>
    <row r="19" spans="1:20" s="34" customFormat="1" ht="13.5" thickBot="1">
      <c r="A19" s="143" t="s">
        <v>96</v>
      </c>
      <c r="B19" s="229">
        <v>2711527</v>
      </c>
      <c r="C19" s="229">
        <v>2875980</v>
      </c>
      <c r="D19" s="229">
        <v>3870894</v>
      </c>
      <c r="E19" s="229">
        <v>4604369</v>
      </c>
      <c r="F19" s="229">
        <v>5391596</v>
      </c>
      <c r="G19" s="229">
        <v>5534678</v>
      </c>
      <c r="H19" s="229">
        <v>6184643</v>
      </c>
      <c r="I19" s="229">
        <v>5915113</v>
      </c>
      <c r="J19" s="229">
        <v>6328516</v>
      </c>
      <c r="K19" s="229">
        <v>12018578</v>
      </c>
      <c r="L19" s="229">
        <v>16660354</v>
      </c>
      <c r="M19" s="229">
        <v>22462502</v>
      </c>
      <c r="N19" s="229">
        <v>14878281</v>
      </c>
      <c r="O19" s="229">
        <v>9245966</v>
      </c>
      <c r="P19" s="229">
        <v>8834554</v>
      </c>
      <c r="Q19" s="230">
        <v>8162725</v>
      </c>
      <c r="R19" s="81"/>
    </row>
    <row r="20" spans="1:20" ht="13.5" thickBot="1">
      <c r="Q20" s="34"/>
    </row>
    <row r="21" spans="1:20" s="35" customFormat="1" ht="25.5">
      <c r="A21" s="231"/>
      <c r="B21" s="233" t="s">
        <v>164</v>
      </c>
      <c r="C21" s="233" t="s">
        <v>165</v>
      </c>
      <c r="D21" s="233" t="s">
        <v>166</v>
      </c>
      <c r="E21" s="233" t="s">
        <v>146</v>
      </c>
      <c r="F21" s="233" t="s">
        <v>167</v>
      </c>
      <c r="G21" s="233" t="s">
        <v>168</v>
      </c>
      <c r="H21" s="234" t="s">
        <v>169</v>
      </c>
      <c r="R21" s="37"/>
    </row>
    <row r="22" spans="1:20">
      <c r="A22" s="160" t="s">
        <v>42</v>
      </c>
      <c r="B22" s="200">
        <f t="shared" ref="B22:B32" si="1">B9+C9+D9+E9</f>
        <v>9747418</v>
      </c>
      <c r="C22" s="200">
        <f t="shared" ref="C22:C32" si="2">F9+G9+H9+I9+J9</f>
        <v>22320222</v>
      </c>
      <c r="D22" s="200">
        <f t="shared" ref="D22:D32" si="3">K9+L9</f>
        <v>22604643</v>
      </c>
      <c r="E22" s="200">
        <f t="shared" ref="E22:E32" si="4">M9</f>
        <v>17929357</v>
      </c>
      <c r="F22" s="200">
        <f t="shared" ref="F22:F32" si="5">N9+O9</f>
        <v>19184962</v>
      </c>
      <c r="G22" s="200">
        <f t="shared" ref="G22:G32" si="6">P9+Q9</f>
        <v>12937458</v>
      </c>
      <c r="H22" s="228">
        <f>SUM(B22:G22)</f>
        <v>104724060</v>
      </c>
    </row>
    <row r="23" spans="1:20">
      <c r="A23" s="160" t="s">
        <v>153</v>
      </c>
      <c r="B23" s="200">
        <f t="shared" si="1"/>
        <v>1181524</v>
      </c>
      <c r="C23" s="200">
        <f t="shared" si="2"/>
        <v>2444785</v>
      </c>
      <c r="D23" s="200">
        <f t="shared" si="3"/>
        <v>2249502</v>
      </c>
      <c r="E23" s="200">
        <f t="shared" si="4"/>
        <v>1663931</v>
      </c>
      <c r="F23" s="200">
        <f t="shared" si="5"/>
        <v>1635113</v>
      </c>
      <c r="G23" s="200">
        <f t="shared" si="6"/>
        <v>1055232</v>
      </c>
      <c r="H23" s="228">
        <f t="shared" ref="H23:H32" si="7">SUM(B23:G23)</f>
        <v>10230087</v>
      </c>
    </row>
    <row r="24" spans="1:20">
      <c r="A24" s="160" t="s">
        <v>162</v>
      </c>
      <c r="B24" s="200">
        <f t="shared" si="1"/>
        <v>348072</v>
      </c>
      <c r="C24" s="200">
        <f t="shared" si="2"/>
        <v>679121</v>
      </c>
      <c r="D24" s="200">
        <f t="shared" si="3"/>
        <v>643711</v>
      </c>
      <c r="E24" s="200">
        <f t="shared" si="4"/>
        <v>474770</v>
      </c>
      <c r="F24" s="200">
        <f t="shared" si="5"/>
        <v>473633</v>
      </c>
      <c r="G24" s="200">
        <f t="shared" si="6"/>
        <v>289737</v>
      </c>
      <c r="H24" s="228">
        <f t="shared" si="7"/>
        <v>2909044</v>
      </c>
    </row>
    <row r="25" spans="1:20">
      <c r="A25" s="160" t="s">
        <v>89</v>
      </c>
      <c r="B25" s="200">
        <f t="shared" si="1"/>
        <v>1009499</v>
      </c>
      <c r="C25" s="200">
        <f t="shared" si="2"/>
        <v>1464573</v>
      </c>
      <c r="D25" s="200">
        <f t="shared" si="3"/>
        <v>1176896</v>
      </c>
      <c r="E25" s="200">
        <f t="shared" si="4"/>
        <v>880073</v>
      </c>
      <c r="F25" s="200">
        <f t="shared" si="5"/>
        <v>1061651</v>
      </c>
      <c r="G25" s="200">
        <f t="shared" si="6"/>
        <v>1058431</v>
      </c>
      <c r="H25" s="228">
        <f t="shared" si="7"/>
        <v>6651123</v>
      </c>
    </row>
    <row r="26" spans="1:20">
      <c r="A26" s="160" t="s">
        <v>51</v>
      </c>
      <c r="B26" s="200">
        <f t="shared" si="1"/>
        <v>31838</v>
      </c>
      <c r="C26" s="200">
        <f t="shared" si="2"/>
        <v>34240</v>
      </c>
      <c r="D26" s="200">
        <f t="shared" si="3"/>
        <v>23266</v>
      </c>
      <c r="E26" s="200">
        <f t="shared" si="4"/>
        <v>15108</v>
      </c>
      <c r="F26" s="200">
        <f t="shared" si="5"/>
        <v>14964</v>
      </c>
      <c r="G26" s="200">
        <f t="shared" si="6"/>
        <v>24423</v>
      </c>
      <c r="H26" s="228">
        <f t="shared" si="7"/>
        <v>143839</v>
      </c>
    </row>
    <row r="27" spans="1:20">
      <c r="A27" s="160" t="s">
        <v>31</v>
      </c>
      <c r="B27" s="200">
        <f t="shared" si="1"/>
        <v>20726</v>
      </c>
      <c r="C27" s="200">
        <f t="shared" si="2"/>
        <v>54468</v>
      </c>
      <c r="D27" s="200">
        <f t="shared" si="3"/>
        <v>66468</v>
      </c>
      <c r="E27" s="200">
        <f t="shared" si="4"/>
        <v>45609</v>
      </c>
      <c r="F27" s="200">
        <f t="shared" si="5"/>
        <v>50933</v>
      </c>
      <c r="G27" s="200">
        <f t="shared" si="6"/>
        <v>28735</v>
      </c>
      <c r="H27" s="228">
        <f t="shared" si="7"/>
        <v>266939</v>
      </c>
    </row>
    <row r="28" spans="1:20">
      <c r="A28" s="160" t="s">
        <v>32</v>
      </c>
      <c r="B28" s="200">
        <f t="shared" si="1"/>
        <v>140690</v>
      </c>
      <c r="C28" s="200">
        <f t="shared" si="2"/>
        <v>166749</v>
      </c>
      <c r="D28" s="200">
        <f t="shared" si="3"/>
        <v>128433</v>
      </c>
      <c r="E28" s="200">
        <f t="shared" si="4"/>
        <v>92113</v>
      </c>
      <c r="F28" s="200">
        <f t="shared" si="5"/>
        <v>102134</v>
      </c>
      <c r="G28" s="200">
        <f t="shared" si="6"/>
        <v>77669</v>
      </c>
      <c r="H28" s="228">
        <f t="shared" si="7"/>
        <v>707788</v>
      </c>
      <c r="S28" s="51"/>
      <c r="T28" s="153"/>
    </row>
    <row r="29" spans="1:20" ht="12.95" customHeight="1">
      <c r="A29" s="160" t="s">
        <v>93</v>
      </c>
      <c r="B29" s="200">
        <f t="shared" si="1"/>
        <v>771420</v>
      </c>
      <c r="C29" s="200">
        <f t="shared" si="2"/>
        <v>870551</v>
      </c>
      <c r="D29" s="200">
        <f t="shared" si="3"/>
        <v>593723</v>
      </c>
      <c r="E29" s="200">
        <f t="shared" si="4"/>
        <v>383896</v>
      </c>
      <c r="F29" s="200">
        <f t="shared" si="5"/>
        <v>352219</v>
      </c>
      <c r="G29" s="200">
        <f t="shared" si="6"/>
        <v>310530</v>
      </c>
      <c r="H29" s="228">
        <f t="shared" si="7"/>
        <v>3282339</v>
      </c>
      <c r="S29" s="51"/>
      <c r="T29" s="153"/>
    </row>
    <row r="30" spans="1:20" ht="13.5" customHeight="1">
      <c r="A30" s="160" t="s">
        <v>94</v>
      </c>
      <c r="B30" s="200">
        <f t="shared" si="1"/>
        <v>607019</v>
      </c>
      <c r="C30" s="200">
        <f t="shared" si="2"/>
        <v>1023245</v>
      </c>
      <c r="D30" s="200">
        <f t="shared" si="3"/>
        <v>972443</v>
      </c>
      <c r="E30" s="200">
        <f t="shared" si="4"/>
        <v>831386</v>
      </c>
      <c r="F30" s="200">
        <f t="shared" si="5"/>
        <v>1089692</v>
      </c>
      <c r="G30" s="200">
        <f t="shared" si="6"/>
        <v>1092592</v>
      </c>
      <c r="H30" s="228">
        <f t="shared" si="7"/>
        <v>5616377</v>
      </c>
      <c r="S30" s="51"/>
      <c r="T30" s="153"/>
    </row>
    <row r="31" spans="1:20" ht="15.6" customHeight="1">
      <c r="A31" s="160" t="s">
        <v>95</v>
      </c>
      <c r="B31" s="200">
        <f t="shared" si="1"/>
        <v>204564</v>
      </c>
      <c r="C31" s="200">
        <f t="shared" si="2"/>
        <v>296592</v>
      </c>
      <c r="D31" s="200">
        <f t="shared" si="3"/>
        <v>219847</v>
      </c>
      <c r="E31" s="200">
        <f t="shared" si="4"/>
        <v>146259</v>
      </c>
      <c r="F31" s="200">
        <f t="shared" si="5"/>
        <v>158946</v>
      </c>
      <c r="G31" s="200">
        <f t="shared" si="6"/>
        <v>122472</v>
      </c>
      <c r="H31" s="228">
        <f t="shared" si="7"/>
        <v>1148680</v>
      </c>
      <c r="S31" s="51"/>
      <c r="T31" s="153"/>
    </row>
    <row r="32" spans="1:20" ht="15" customHeight="1" thickBot="1">
      <c r="A32" s="163" t="s">
        <v>96</v>
      </c>
      <c r="B32" s="229">
        <f t="shared" si="1"/>
        <v>14062770</v>
      </c>
      <c r="C32" s="229">
        <f t="shared" si="2"/>
        <v>29354546</v>
      </c>
      <c r="D32" s="229">
        <f t="shared" si="3"/>
        <v>28678932</v>
      </c>
      <c r="E32" s="229">
        <f t="shared" si="4"/>
        <v>22462502</v>
      </c>
      <c r="F32" s="229">
        <f t="shared" si="5"/>
        <v>24124247</v>
      </c>
      <c r="G32" s="229">
        <f t="shared" si="6"/>
        <v>16997279</v>
      </c>
      <c r="H32" s="230">
        <f t="shared" si="7"/>
        <v>135680276</v>
      </c>
      <c r="S32" s="51"/>
      <c r="T32" s="153"/>
    </row>
    <row r="33" spans="1:20" ht="13.5" thickBot="1">
      <c r="S33" s="51"/>
      <c r="T33" s="153"/>
    </row>
    <row r="34" spans="1:20" ht="14.25" customHeight="1">
      <c r="A34" s="232" t="s">
        <v>43</v>
      </c>
      <c r="B34" s="235" t="s">
        <v>171</v>
      </c>
      <c r="C34" s="235" t="s">
        <v>172</v>
      </c>
      <c r="D34" s="236" t="s">
        <v>173</v>
      </c>
      <c r="E34" s="236" t="s">
        <v>174</v>
      </c>
      <c r="F34" s="236" t="s">
        <v>175</v>
      </c>
      <c r="G34" s="237" t="s">
        <v>176</v>
      </c>
      <c r="H34" s="36"/>
      <c r="S34" s="51"/>
      <c r="T34" s="153"/>
    </row>
    <row r="35" spans="1:20" ht="12.75" customHeight="1">
      <c r="A35" s="140" t="s">
        <v>27</v>
      </c>
      <c r="B35" s="66">
        <f t="shared" ref="B35:G45" si="8">B22/$H22</f>
        <v>9.307715915521228E-2</v>
      </c>
      <c r="C35" s="66">
        <f t="shared" si="8"/>
        <v>0.21313365811065765</v>
      </c>
      <c r="D35" s="66">
        <f t="shared" si="8"/>
        <v>0.21584956694765273</v>
      </c>
      <c r="E35" s="66">
        <f t="shared" si="8"/>
        <v>0.17120570955709699</v>
      </c>
      <c r="F35" s="66">
        <f t="shared" si="8"/>
        <v>0.18319536121880683</v>
      </c>
      <c r="G35" s="71">
        <f t="shared" si="8"/>
        <v>0.1235385450105735</v>
      </c>
      <c r="H35" s="6"/>
      <c r="S35" s="51"/>
      <c r="T35" s="153"/>
    </row>
    <row r="36" spans="1:20">
      <c r="A36" s="140" t="s">
        <v>304</v>
      </c>
      <c r="B36" s="66">
        <f t="shared" si="8"/>
        <v>0.11549500996423588</v>
      </c>
      <c r="C36" s="66">
        <f t="shared" si="8"/>
        <v>0.23897988355328748</v>
      </c>
      <c r="D36" s="66">
        <f t="shared" si="8"/>
        <v>0.21989079858265134</v>
      </c>
      <c r="E36" s="66">
        <f t="shared" si="8"/>
        <v>0.16265071841520018</v>
      </c>
      <c r="F36" s="66">
        <f t="shared" si="8"/>
        <v>0.1598337335743088</v>
      </c>
      <c r="G36" s="71">
        <f t="shared" si="8"/>
        <v>0.10314985591031631</v>
      </c>
      <c r="H36" s="6"/>
      <c r="S36" s="51"/>
      <c r="T36" s="153"/>
    </row>
    <row r="37" spans="1:20">
      <c r="A37" s="141" t="s">
        <v>305</v>
      </c>
      <c r="B37" s="66">
        <f t="shared" si="8"/>
        <v>0.11965167938333006</v>
      </c>
      <c r="C37" s="66">
        <f t="shared" si="8"/>
        <v>0.23345160815718152</v>
      </c>
      <c r="D37" s="66">
        <f t="shared" si="8"/>
        <v>0.22127922437749309</v>
      </c>
      <c r="E37" s="66">
        <f t="shared" si="8"/>
        <v>0.16320481917770924</v>
      </c>
      <c r="F37" s="66">
        <f t="shared" si="8"/>
        <v>0.16281396912525214</v>
      </c>
      <c r="G37" s="71">
        <f t="shared" si="8"/>
        <v>9.9598699779033933E-2</v>
      </c>
      <c r="H37" s="6"/>
      <c r="S37" s="51"/>
      <c r="T37" s="153"/>
    </row>
    <row r="38" spans="1:20">
      <c r="A38" s="141" t="s">
        <v>306</v>
      </c>
      <c r="B38" s="66">
        <f t="shared" si="8"/>
        <v>0.15177872969722556</v>
      </c>
      <c r="C38" s="66">
        <f t="shared" si="8"/>
        <v>0.22019935580803421</v>
      </c>
      <c r="D38" s="66">
        <f t="shared" si="8"/>
        <v>0.17694696068618787</v>
      </c>
      <c r="E38" s="66">
        <f t="shared" si="8"/>
        <v>0.13231945943564719</v>
      </c>
      <c r="F38" s="66">
        <f t="shared" si="8"/>
        <v>0.15961981157166993</v>
      </c>
      <c r="G38" s="71">
        <f t="shared" si="8"/>
        <v>0.15913568280123522</v>
      </c>
      <c r="H38" s="6"/>
      <c r="S38" s="51"/>
      <c r="T38" s="153"/>
    </row>
    <row r="39" spans="1:20">
      <c r="A39" s="140" t="s">
        <v>51</v>
      </c>
      <c r="B39" s="66">
        <f t="shared" si="8"/>
        <v>0.22134469789139247</v>
      </c>
      <c r="C39" s="66">
        <f t="shared" si="8"/>
        <v>0.23804392410959477</v>
      </c>
      <c r="D39" s="66">
        <f t="shared" si="8"/>
        <v>0.16175029025507687</v>
      </c>
      <c r="E39" s="66">
        <f t="shared" si="8"/>
        <v>0.10503410062639479</v>
      </c>
      <c r="F39" s="66">
        <f t="shared" si="8"/>
        <v>0.10403298131939182</v>
      </c>
      <c r="G39" s="71">
        <f t="shared" si="8"/>
        <v>0.16979400579814932</v>
      </c>
      <c r="H39" s="6"/>
      <c r="S39" s="51"/>
      <c r="T39" s="153"/>
    </row>
    <row r="40" spans="1:20">
      <c r="A40" s="140" t="s">
        <v>31</v>
      </c>
      <c r="B40" s="66">
        <f t="shared" si="8"/>
        <v>7.7643206874978929E-2</v>
      </c>
      <c r="C40" s="66">
        <f t="shared" si="8"/>
        <v>0.20404661739198843</v>
      </c>
      <c r="D40" s="66">
        <f t="shared" si="8"/>
        <v>0.2490007080269275</v>
      </c>
      <c r="E40" s="66">
        <f t="shared" si="8"/>
        <v>0.17085925998074467</v>
      </c>
      <c r="F40" s="66">
        <f t="shared" si="8"/>
        <v>0.19080389152577928</v>
      </c>
      <c r="G40" s="71">
        <f t="shared" si="8"/>
        <v>0.10764631619958118</v>
      </c>
      <c r="H40" s="6"/>
      <c r="S40" s="51"/>
      <c r="T40" s="153"/>
    </row>
    <row r="41" spans="1:20">
      <c r="A41" s="140" t="s">
        <v>32</v>
      </c>
      <c r="B41" s="66">
        <f t="shared" si="8"/>
        <v>0.19877420922649155</v>
      </c>
      <c r="C41" s="66">
        <f t="shared" si="8"/>
        <v>0.23559173085726234</v>
      </c>
      <c r="D41" s="66">
        <f t="shared" si="8"/>
        <v>0.18145687691794718</v>
      </c>
      <c r="E41" s="66">
        <f t="shared" si="8"/>
        <v>0.1301420764409682</v>
      </c>
      <c r="F41" s="66">
        <f t="shared" si="8"/>
        <v>0.14430027070252674</v>
      </c>
      <c r="G41" s="71">
        <f t="shared" si="8"/>
        <v>0.10973483585480398</v>
      </c>
      <c r="H41" s="6"/>
      <c r="S41" s="81"/>
      <c r="T41" s="81"/>
    </row>
    <row r="42" spans="1:20">
      <c r="A42" s="140" t="s">
        <v>109</v>
      </c>
      <c r="B42" s="66">
        <f t="shared" si="8"/>
        <v>0.23502142831681919</v>
      </c>
      <c r="C42" s="66">
        <f t="shared" si="8"/>
        <v>0.26522275730812694</v>
      </c>
      <c r="D42" s="66">
        <f t="shared" si="8"/>
        <v>0.18088411952574063</v>
      </c>
      <c r="E42" s="66">
        <f t="shared" si="8"/>
        <v>0.11695805948136374</v>
      </c>
      <c r="F42" s="66">
        <f t="shared" si="8"/>
        <v>0.10730731956693078</v>
      </c>
      <c r="G42" s="71">
        <f t="shared" si="8"/>
        <v>9.460631580101872E-2</v>
      </c>
      <c r="H42" s="6"/>
      <c r="S42" s="81"/>
      <c r="T42" s="81"/>
    </row>
    <row r="43" spans="1:20">
      <c r="A43" s="140" t="s">
        <v>35</v>
      </c>
      <c r="B43" s="66">
        <f t="shared" si="8"/>
        <v>0.1080801733929186</v>
      </c>
      <c r="C43" s="66">
        <f t="shared" si="8"/>
        <v>0.18218951469960082</v>
      </c>
      <c r="D43" s="66">
        <f t="shared" si="8"/>
        <v>0.1731441817385122</v>
      </c>
      <c r="E43" s="66">
        <f t="shared" si="8"/>
        <v>0.14802888053989252</v>
      </c>
      <c r="F43" s="66">
        <f t="shared" si="8"/>
        <v>0.19402045126244197</v>
      </c>
      <c r="G43" s="71">
        <f t="shared" si="8"/>
        <v>0.19453679836663387</v>
      </c>
      <c r="H43" s="6"/>
      <c r="S43" s="81"/>
      <c r="T43" s="81"/>
    </row>
    <row r="44" spans="1:20">
      <c r="A44" s="140" t="s">
        <v>53</v>
      </c>
      <c r="B44" s="66">
        <f t="shared" si="8"/>
        <v>0.17808615106034753</v>
      </c>
      <c r="C44" s="66">
        <f t="shared" si="8"/>
        <v>0.25820245847407458</v>
      </c>
      <c r="D44" s="66">
        <f t="shared" si="8"/>
        <v>0.19139098791656511</v>
      </c>
      <c r="E44" s="66">
        <f t="shared" si="8"/>
        <v>0.12732788940348921</v>
      </c>
      <c r="F44" s="66">
        <f t="shared" si="8"/>
        <v>0.13837274088518997</v>
      </c>
      <c r="G44" s="71">
        <f t="shared" si="8"/>
        <v>0.1066197722603336</v>
      </c>
      <c r="H44" s="6"/>
      <c r="S44" s="81"/>
      <c r="T44" s="81"/>
    </row>
    <row r="45" spans="1:20" ht="13.5" thickBot="1">
      <c r="A45" s="143" t="s">
        <v>96</v>
      </c>
      <c r="B45" s="74">
        <f t="shared" si="8"/>
        <v>0.10364638409196632</v>
      </c>
      <c r="C45" s="74">
        <f t="shared" si="8"/>
        <v>0.21635087180984214</v>
      </c>
      <c r="D45" s="74">
        <f t="shared" si="8"/>
        <v>0.21137141554753322</v>
      </c>
      <c r="E45" s="74">
        <f t="shared" si="8"/>
        <v>0.1655546602809092</v>
      </c>
      <c r="F45" s="74">
        <f t="shared" si="8"/>
        <v>0.17780216632224422</v>
      </c>
      <c r="G45" s="75">
        <f t="shared" si="8"/>
        <v>0.12527450194750489</v>
      </c>
      <c r="H45" s="6"/>
      <c r="S45" s="81"/>
      <c r="T45" s="81"/>
    </row>
    <row r="46" spans="1:20">
      <c r="S46" s="81"/>
      <c r="T46" s="81"/>
    </row>
    <row r="47" spans="1:20" ht="14.25">
      <c r="B47" s="349" t="s">
        <v>170</v>
      </c>
      <c r="C47" s="349"/>
      <c r="D47" s="349"/>
      <c r="E47" s="349"/>
      <c r="F47" s="349"/>
    </row>
  </sheetData>
  <mergeCells count="6">
    <mergeCell ref="R2:R3"/>
    <mergeCell ref="B47:F47"/>
    <mergeCell ref="K1:Q1"/>
    <mergeCell ref="A1:J1"/>
    <mergeCell ref="B2:J2"/>
    <mergeCell ref="K2:Q2"/>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72"/>
  <sheetViews>
    <sheetView topLeftCell="E1" workbookViewId="0">
      <selection activeCell="I2" sqref="I2:Q2"/>
    </sheetView>
  </sheetViews>
  <sheetFormatPr defaultRowHeight="12.75"/>
  <cols>
    <col min="1" max="1" width="39" style="1" bestFit="1" customWidth="1"/>
    <col min="2" max="2" width="8.85546875" style="1" bestFit="1" customWidth="1"/>
    <col min="3" max="3" width="10.140625" style="1" bestFit="1" customWidth="1"/>
    <col min="4" max="4" width="9.85546875" style="1" customWidth="1"/>
    <col min="5" max="5" width="10.140625" style="1" customWidth="1"/>
    <col min="6" max="6" width="10.140625" style="1" bestFit="1" customWidth="1"/>
    <col min="7" max="8" width="9.140625" style="1"/>
    <col min="9" max="9" width="13.28515625" style="1" customWidth="1"/>
    <col min="10" max="16384" width="9.140625" style="1"/>
  </cols>
  <sheetData>
    <row r="1" spans="1:17" ht="15" customHeight="1">
      <c r="A1" s="398" t="s">
        <v>177</v>
      </c>
      <c r="B1" s="396"/>
      <c r="C1" s="396"/>
      <c r="D1" s="396"/>
      <c r="E1" s="396"/>
      <c r="F1" s="396"/>
      <c r="G1" s="396"/>
      <c r="H1" s="397"/>
      <c r="I1" s="202"/>
      <c r="J1" s="81"/>
    </row>
    <row r="2" spans="1:17" ht="15" customHeight="1">
      <c r="A2" s="323" t="s">
        <v>279</v>
      </c>
      <c r="B2" s="399" t="s">
        <v>178</v>
      </c>
      <c r="C2" s="399"/>
      <c r="D2" s="399"/>
      <c r="E2" s="399"/>
      <c r="F2" s="399"/>
      <c r="G2" s="399"/>
      <c r="H2" s="400"/>
      <c r="I2" s="401" t="s">
        <v>307</v>
      </c>
      <c r="J2" s="377"/>
      <c r="K2" s="377"/>
      <c r="L2" s="377"/>
      <c r="M2" s="377"/>
      <c r="N2" s="377"/>
      <c r="O2" s="377"/>
      <c r="P2" s="377"/>
      <c r="Q2" s="377"/>
    </row>
    <row r="3" spans="1:17" ht="14.25">
      <c r="A3" s="324" t="s">
        <v>107</v>
      </c>
      <c r="B3" s="329">
        <v>0</v>
      </c>
      <c r="C3" s="329">
        <v>1</v>
      </c>
      <c r="D3" s="329">
        <v>2</v>
      </c>
      <c r="E3" s="329">
        <v>3</v>
      </c>
      <c r="F3" s="329">
        <v>4</v>
      </c>
      <c r="G3" s="329">
        <v>5</v>
      </c>
      <c r="H3" s="330">
        <v>6</v>
      </c>
      <c r="I3" s="244"/>
      <c r="J3" s="81"/>
    </row>
    <row r="4" spans="1:17">
      <c r="A4" s="27" t="s">
        <v>87</v>
      </c>
      <c r="B4" s="28">
        <v>2004358</v>
      </c>
      <c r="C4" s="28">
        <v>24257495</v>
      </c>
      <c r="D4" s="28">
        <v>51919798</v>
      </c>
      <c r="E4" s="28">
        <v>25616970</v>
      </c>
      <c r="F4" s="28">
        <v>9909224</v>
      </c>
      <c r="G4" s="28">
        <v>2890677</v>
      </c>
      <c r="H4" s="241">
        <v>1264669</v>
      </c>
      <c r="I4" s="136"/>
      <c r="J4" s="81"/>
    </row>
    <row r="5" spans="1:17">
      <c r="A5" s="29" t="s">
        <v>90</v>
      </c>
      <c r="B5" s="28">
        <v>1259278</v>
      </c>
      <c r="C5" s="28">
        <v>1124738</v>
      </c>
      <c r="D5" s="28">
        <v>743075</v>
      </c>
      <c r="E5" s="28">
        <v>268281</v>
      </c>
      <c r="F5" s="28">
        <v>85040</v>
      </c>
      <c r="G5" s="28">
        <v>26046</v>
      </c>
      <c r="H5" s="241">
        <v>12351</v>
      </c>
      <c r="I5" s="136"/>
      <c r="J5" s="81"/>
    </row>
    <row r="6" spans="1:17">
      <c r="A6" s="29" t="s">
        <v>179</v>
      </c>
      <c r="B6" s="28">
        <v>24236</v>
      </c>
      <c r="C6" s="28">
        <v>31088</v>
      </c>
      <c r="D6" s="28">
        <v>20660</v>
      </c>
      <c r="E6" s="28">
        <v>7029</v>
      </c>
      <c r="F6" s="28">
        <v>2485</v>
      </c>
      <c r="G6" s="28">
        <v>1134</v>
      </c>
      <c r="H6" s="241">
        <v>49</v>
      </c>
      <c r="I6" s="136"/>
      <c r="J6" s="81"/>
    </row>
    <row r="7" spans="1:17">
      <c r="A7" s="29" t="s">
        <v>92</v>
      </c>
      <c r="B7" s="28">
        <v>1088277</v>
      </c>
      <c r="C7" s="28">
        <v>726271</v>
      </c>
      <c r="D7" s="28">
        <v>343678</v>
      </c>
      <c r="E7" s="28">
        <v>92143</v>
      </c>
      <c r="F7" s="28">
        <v>29892</v>
      </c>
      <c r="G7" s="28">
        <v>7263</v>
      </c>
      <c r="H7" s="241">
        <v>4148</v>
      </c>
      <c r="I7" s="136"/>
      <c r="J7" s="81"/>
    </row>
    <row r="8" spans="1:17">
      <c r="A8" s="29" t="s">
        <v>49</v>
      </c>
      <c r="B8" s="28">
        <v>70438</v>
      </c>
      <c r="C8" s="28">
        <v>181906</v>
      </c>
      <c r="D8" s="28">
        <v>317901</v>
      </c>
      <c r="E8" s="28">
        <v>99433</v>
      </c>
      <c r="F8" s="28">
        <v>32689</v>
      </c>
      <c r="G8" s="28">
        <v>8717</v>
      </c>
      <c r="H8" s="241">
        <v>3175</v>
      </c>
      <c r="I8" s="136"/>
      <c r="J8" s="81"/>
    </row>
    <row r="9" spans="1:17">
      <c r="A9" s="29" t="s">
        <v>50</v>
      </c>
      <c r="B9" s="28">
        <v>3462</v>
      </c>
      <c r="C9" s="28">
        <v>11465</v>
      </c>
      <c r="D9" s="28">
        <v>17233</v>
      </c>
      <c r="E9" s="28">
        <v>6211</v>
      </c>
      <c r="F9" s="28">
        <v>677</v>
      </c>
      <c r="G9" s="28">
        <v>421</v>
      </c>
      <c r="H9" s="241">
        <v>233</v>
      </c>
      <c r="I9" s="136"/>
      <c r="J9" s="81"/>
    </row>
    <row r="10" spans="1:17">
      <c r="A10" s="29" t="s">
        <v>51</v>
      </c>
      <c r="B10" s="28">
        <v>70471</v>
      </c>
      <c r="C10" s="28">
        <v>41297</v>
      </c>
      <c r="D10" s="28">
        <v>20468</v>
      </c>
      <c r="E10" s="28">
        <v>7679</v>
      </c>
      <c r="F10" s="28">
        <v>3213</v>
      </c>
      <c r="G10" s="28">
        <v>578</v>
      </c>
      <c r="H10" s="241">
        <v>133</v>
      </c>
      <c r="I10" s="136"/>
      <c r="J10" s="81"/>
    </row>
    <row r="11" spans="1:17">
      <c r="A11" s="29" t="s">
        <v>31</v>
      </c>
      <c r="B11" s="28">
        <v>13635</v>
      </c>
      <c r="C11" s="28">
        <v>62514</v>
      </c>
      <c r="D11" s="28">
        <v>104589</v>
      </c>
      <c r="E11" s="28">
        <v>54009</v>
      </c>
      <c r="F11" s="28">
        <v>22142</v>
      </c>
      <c r="G11" s="28">
        <v>6871</v>
      </c>
      <c r="H11" s="241">
        <v>3179</v>
      </c>
      <c r="I11" s="136"/>
      <c r="J11" s="81"/>
    </row>
    <row r="12" spans="1:17">
      <c r="A12" s="29" t="s">
        <v>32</v>
      </c>
      <c r="B12" s="28">
        <v>164227</v>
      </c>
      <c r="C12" s="28">
        <v>224350</v>
      </c>
      <c r="D12" s="28">
        <v>198301</v>
      </c>
      <c r="E12" s="28">
        <v>83600</v>
      </c>
      <c r="F12" s="28">
        <v>26506</v>
      </c>
      <c r="G12" s="28">
        <v>7852</v>
      </c>
      <c r="H12" s="241">
        <v>2952</v>
      </c>
      <c r="I12" s="136"/>
      <c r="J12" s="81"/>
    </row>
    <row r="13" spans="1:17">
      <c r="A13" s="29" t="s">
        <v>93</v>
      </c>
      <c r="B13" s="28">
        <v>869458</v>
      </c>
      <c r="C13" s="28">
        <v>1047631</v>
      </c>
      <c r="D13" s="28">
        <v>835072</v>
      </c>
      <c r="E13" s="28">
        <v>341003</v>
      </c>
      <c r="F13" s="28">
        <v>123401</v>
      </c>
      <c r="G13" s="28">
        <v>40340</v>
      </c>
      <c r="H13" s="241">
        <v>25434</v>
      </c>
      <c r="I13" s="136"/>
      <c r="J13" s="81"/>
    </row>
    <row r="14" spans="1:17">
      <c r="A14" s="29" t="s">
        <v>94</v>
      </c>
      <c r="B14" s="28">
        <v>246426</v>
      </c>
      <c r="C14" s="28">
        <v>1157741</v>
      </c>
      <c r="D14" s="28">
        <v>2555155</v>
      </c>
      <c r="E14" s="28">
        <v>1091954</v>
      </c>
      <c r="F14" s="28">
        <v>388634</v>
      </c>
      <c r="G14" s="28">
        <v>118913</v>
      </c>
      <c r="H14" s="241">
        <v>57554</v>
      </c>
      <c r="I14" s="136"/>
      <c r="J14" s="81"/>
    </row>
    <row r="15" spans="1:17">
      <c r="A15" s="29" t="s">
        <v>95</v>
      </c>
      <c r="B15" s="28">
        <v>195038</v>
      </c>
      <c r="C15" s="28">
        <v>330454</v>
      </c>
      <c r="D15" s="28">
        <v>372798</v>
      </c>
      <c r="E15" s="28">
        <v>164877</v>
      </c>
      <c r="F15" s="28">
        <v>61581</v>
      </c>
      <c r="G15" s="28">
        <v>16443</v>
      </c>
      <c r="H15" s="241">
        <v>7489</v>
      </c>
      <c r="I15" s="136"/>
      <c r="J15" s="81"/>
    </row>
    <row r="16" spans="1:17" ht="15.75" thickBot="1">
      <c r="A16" s="334" t="s">
        <v>96</v>
      </c>
      <c r="B16" s="242">
        <v>6009304</v>
      </c>
      <c r="C16" s="242">
        <v>29196950</v>
      </c>
      <c r="D16" s="242">
        <v>57448728</v>
      </c>
      <c r="E16" s="242">
        <v>27833189</v>
      </c>
      <c r="F16" s="242">
        <v>10685484</v>
      </c>
      <c r="G16" s="242">
        <v>3125255</v>
      </c>
      <c r="H16" s="243">
        <v>1381366</v>
      </c>
      <c r="I16" s="136"/>
      <c r="J16" s="81"/>
    </row>
    <row r="17" spans="1:9" ht="14.25">
      <c r="A17" s="185"/>
      <c r="B17" s="185"/>
      <c r="C17" s="185"/>
      <c r="D17" s="185"/>
      <c r="E17" s="185"/>
      <c r="F17" s="185"/>
      <c r="G17" s="185"/>
      <c r="H17" s="185"/>
      <c r="I17" s="185"/>
    </row>
    <row r="18" spans="1:9" ht="13.5" thickBot="1"/>
    <row r="19" spans="1:9" ht="15" customHeight="1">
      <c r="A19" s="398" t="s">
        <v>181</v>
      </c>
      <c r="B19" s="396"/>
      <c r="C19" s="396"/>
      <c r="D19" s="396"/>
      <c r="E19" s="396"/>
      <c r="F19" s="396"/>
      <c r="G19" s="396"/>
      <c r="H19" s="397"/>
      <c r="I19" s="202"/>
    </row>
    <row r="20" spans="1:9" ht="14.25">
      <c r="A20" s="323" t="s">
        <v>152</v>
      </c>
      <c r="B20" s="399" t="s">
        <v>178</v>
      </c>
      <c r="C20" s="399"/>
      <c r="D20" s="399"/>
      <c r="E20" s="399"/>
      <c r="F20" s="399"/>
      <c r="G20" s="399"/>
      <c r="H20" s="400"/>
      <c r="I20" s="244"/>
    </row>
    <row r="21" spans="1:9" ht="14.25">
      <c r="A21" s="324" t="s">
        <v>107</v>
      </c>
      <c r="B21" s="329">
        <v>0</v>
      </c>
      <c r="C21" s="329">
        <v>1</v>
      </c>
      <c r="D21" s="329">
        <v>2</v>
      </c>
      <c r="E21" s="329">
        <v>3</v>
      </c>
      <c r="F21" s="329">
        <v>4</v>
      </c>
      <c r="G21" s="329">
        <v>5</v>
      </c>
      <c r="H21" s="330">
        <v>6</v>
      </c>
      <c r="I21" s="244"/>
    </row>
    <row r="22" spans="1:9">
      <c r="A22" s="83" t="s">
        <v>182</v>
      </c>
      <c r="B22" s="28">
        <v>1289556</v>
      </c>
      <c r="C22" s="28">
        <v>21055252</v>
      </c>
      <c r="D22" s="28">
        <v>46736712</v>
      </c>
      <c r="E22" s="28">
        <v>23025530</v>
      </c>
      <c r="F22" s="28">
        <v>8903585</v>
      </c>
      <c r="G22" s="28">
        <v>2589426</v>
      </c>
      <c r="H22" s="241">
        <v>1123999</v>
      </c>
      <c r="I22" s="136"/>
    </row>
    <row r="23" spans="1:9">
      <c r="A23" s="83" t="s">
        <v>183</v>
      </c>
      <c r="B23" s="28">
        <v>486003</v>
      </c>
      <c r="C23" s="28">
        <v>2546661</v>
      </c>
      <c r="D23" s="28">
        <v>4152394</v>
      </c>
      <c r="E23" s="28">
        <v>1978182</v>
      </c>
      <c r="F23" s="28">
        <v>747578</v>
      </c>
      <c r="G23" s="28">
        <v>219052</v>
      </c>
      <c r="H23" s="241">
        <v>100217</v>
      </c>
      <c r="I23" s="136"/>
    </row>
    <row r="24" spans="1:9">
      <c r="A24" s="83" t="s">
        <v>184</v>
      </c>
      <c r="B24" s="28">
        <v>102558</v>
      </c>
      <c r="C24" s="28">
        <v>377135</v>
      </c>
      <c r="D24" s="28">
        <v>618948</v>
      </c>
      <c r="E24" s="28">
        <v>394150</v>
      </c>
      <c r="F24" s="28">
        <v>148998</v>
      </c>
      <c r="G24" s="28">
        <v>44903</v>
      </c>
      <c r="H24" s="241">
        <v>22807</v>
      </c>
      <c r="I24" s="136"/>
    </row>
    <row r="25" spans="1:9">
      <c r="A25" s="83" t="s">
        <v>185</v>
      </c>
      <c r="B25" s="28">
        <v>54592</v>
      </c>
      <c r="C25" s="28">
        <v>136973</v>
      </c>
      <c r="D25" s="28">
        <v>212565</v>
      </c>
      <c r="E25" s="28">
        <v>113706</v>
      </c>
      <c r="F25" s="28">
        <v>68195</v>
      </c>
      <c r="G25" s="28">
        <v>20828</v>
      </c>
      <c r="H25" s="241">
        <v>6890</v>
      </c>
      <c r="I25" s="136"/>
    </row>
    <row r="26" spans="1:9">
      <c r="A26" s="83" t="s">
        <v>186</v>
      </c>
      <c r="B26" s="28">
        <v>25240</v>
      </c>
      <c r="C26" s="28">
        <v>54828</v>
      </c>
      <c r="D26" s="28">
        <v>70072</v>
      </c>
      <c r="E26" s="28">
        <v>38978</v>
      </c>
      <c r="F26" s="28">
        <v>17169</v>
      </c>
      <c r="G26" s="28">
        <v>8512</v>
      </c>
      <c r="H26" s="241">
        <v>4155</v>
      </c>
      <c r="I26" s="136"/>
    </row>
    <row r="27" spans="1:9">
      <c r="A27" s="83" t="s">
        <v>187</v>
      </c>
      <c r="B27" s="28">
        <v>16522</v>
      </c>
      <c r="C27" s="28">
        <v>28173</v>
      </c>
      <c r="D27" s="28">
        <v>37435</v>
      </c>
      <c r="E27" s="28">
        <v>18925</v>
      </c>
      <c r="F27" s="28">
        <v>5290</v>
      </c>
      <c r="G27" s="28">
        <v>2101</v>
      </c>
      <c r="H27" s="241">
        <v>2774</v>
      </c>
      <c r="I27" s="136"/>
    </row>
    <row r="28" spans="1:9">
      <c r="A28" s="83" t="s">
        <v>188</v>
      </c>
      <c r="B28" s="28">
        <v>7957</v>
      </c>
      <c r="C28" s="28">
        <v>15405</v>
      </c>
      <c r="D28" s="28">
        <v>26480</v>
      </c>
      <c r="E28" s="28">
        <v>13296</v>
      </c>
      <c r="F28" s="28">
        <v>6125</v>
      </c>
      <c r="G28" s="28">
        <v>1724</v>
      </c>
      <c r="H28" s="241">
        <v>895</v>
      </c>
      <c r="I28" s="136"/>
    </row>
    <row r="29" spans="1:9">
      <c r="A29" s="83" t="s">
        <v>189</v>
      </c>
      <c r="B29" s="28">
        <v>4063</v>
      </c>
      <c r="C29" s="28">
        <v>10897</v>
      </c>
      <c r="D29" s="28">
        <v>16401</v>
      </c>
      <c r="E29" s="28">
        <v>9044</v>
      </c>
      <c r="F29" s="28">
        <v>3119</v>
      </c>
      <c r="G29" s="28">
        <v>935</v>
      </c>
      <c r="H29" s="241">
        <v>303</v>
      </c>
      <c r="I29" s="136"/>
    </row>
    <row r="30" spans="1:9">
      <c r="A30" s="83" t="s">
        <v>190</v>
      </c>
      <c r="B30" s="28">
        <v>1059</v>
      </c>
      <c r="C30" s="28">
        <v>4756</v>
      </c>
      <c r="D30" s="28">
        <v>6464</v>
      </c>
      <c r="E30" s="28">
        <v>3437</v>
      </c>
      <c r="F30" s="28">
        <v>911</v>
      </c>
      <c r="G30" s="28">
        <v>222</v>
      </c>
      <c r="H30" s="241">
        <v>0</v>
      </c>
      <c r="I30" s="136"/>
    </row>
    <row r="31" spans="1:9">
      <c r="A31" s="83" t="s">
        <v>191</v>
      </c>
      <c r="B31" s="28">
        <v>16808</v>
      </c>
      <c r="C31" s="28">
        <v>27415</v>
      </c>
      <c r="D31" s="28">
        <v>42327</v>
      </c>
      <c r="E31" s="28">
        <v>21722</v>
      </c>
      <c r="F31" s="28">
        <v>8254</v>
      </c>
      <c r="G31" s="28">
        <v>2974</v>
      </c>
      <c r="H31" s="241">
        <v>2629</v>
      </c>
      <c r="I31" s="136"/>
    </row>
    <row r="32" spans="1:9" ht="15.75" thickBot="1">
      <c r="A32" s="334" t="s">
        <v>96</v>
      </c>
      <c r="B32" s="242">
        <v>2004358</v>
      </c>
      <c r="C32" s="242">
        <v>24257495</v>
      </c>
      <c r="D32" s="242">
        <v>51919798</v>
      </c>
      <c r="E32" s="242">
        <v>25616970</v>
      </c>
      <c r="F32" s="242">
        <v>9909224</v>
      </c>
      <c r="G32" s="242">
        <v>2890677</v>
      </c>
      <c r="H32" s="243">
        <v>1264669</v>
      </c>
      <c r="I32" s="136"/>
    </row>
    <row r="33" spans="1:13" ht="14.25">
      <c r="A33" s="185"/>
      <c r="B33" s="185"/>
      <c r="C33" s="185"/>
      <c r="D33" s="185"/>
      <c r="E33" s="185"/>
      <c r="F33" s="185"/>
      <c r="G33" s="185"/>
      <c r="H33" s="185"/>
      <c r="I33" s="185"/>
    </row>
    <row r="34" spans="1:13" ht="15" thickBot="1">
      <c r="M34" s="11"/>
    </row>
    <row r="35" spans="1:13" ht="42.75">
      <c r="A35" s="331" t="s">
        <v>107</v>
      </c>
      <c r="B35" s="332" t="s">
        <v>194</v>
      </c>
      <c r="C35" s="332" t="s">
        <v>280</v>
      </c>
      <c r="D35" s="332" t="s">
        <v>195</v>
      </c>
      <c r="E35" s="332" t="s">
        <v>196</v>
      </c>
      <c r="F35" s="332" t="s">
        <v>197</v>
      </c>
      <c r="G35" s="332" t="s">
        <v>198</v>
      </c>
      <c r="H35" s="333" t="s">
        <v>199</v>
      </c>
      <c r="I35" s="239"/>
      <c r="J35" s="121"/>
    </row>
    <row r="36" spans="1:13">
      <c r="A36" s="240" t="s">
        <v>200</v>
      </c>
      <c r="B36" s="28">
        <v>1289556</v>
      </c>
      <c r="C36" s="28">
        <v>21055252</v>
      </c>
      <c r="D36" s="28">
        <v>46736712</v>
      </c>
      <c r="E36" s="28">
        <v>23025530</v>
      </c>
      <c r="F36" s="28">
        <v>8903585</v>
      </c>
      <c r="G36" s="28">
        <v>2589426</v>
      </c>
      <c r="H36" s="241">
        <v>1123999</v>
      </c>
      <c r="I36" s="225"/>
      <c r="J36" s="121"/>
    </row>
    <row r="37" spans="1:13">
      <c r="A37" s="240" t="s">
        <v>201</v>
      </c>
      <c r="B37" s="28">
        <v>486003</v>
      </c>
      <c r="C37" s="28">
        <v>2546661</v>
      </c>
      <c r="D37" s="28">
        <v>4152394</v>
      </c>
      <c r="E37" s="28">
        <v>1978182</v>
      </c>
      <c r="F37" s="28">
        <v>747578</v>
      </c>
      <c r="G37" s="28">
        <v>219052</v>
      </c>
      <c r="H37" s="241">
        <v>100217</v>
      </c>
      <c r="I37" s="225"/>
      <c r="J37" s="121"/>
    </row>
    <row r="38" spans="1:13">
      <c r="A38" s="240" t="s">
        <v>202</v>
      </c>
      <c r="B38" s="28">
        <f>B24+B25+B26+B27+B28+B29+B30+B31</f>
        <v>228799</v>
      </c>
      <c r="C38" s="28">
        <f t="shared" ref="C38:H38" si="0">C24+C25+C26+C27+C28+C29+C30+C31</f>
        <v>655582</v>
      </c>
      <c r="D38" s="28">
        <f t="shared" si="0"/>
        <v>1030692</v>
      </c>
      <c r="E38" s="28">
        <f t="shared" si="0"/>
        <v>613258</v>
      </c>
      <c r="F38" s="28">
        <f t="shared" si="0"/>
        <v>258061</v>
      </c>
      <c r="G38" s="28">
        <f t="shared" si="0"/>
        <v>82199</v>
      </c>
      <c r="H38" s="241">
        <f t="shared" si="0"/>
        <v>40453</v>
      </c>
      <c r="I38" s="149"/>
      <c r="J38" s="121"/>
    </row>
    <row r="39" spans="1:13">
      <c r="A39" s="240" t="s">
        <v>203</v>
      </c>
      <c r="B39" s="28">
        <f>B5+B6+B7+B8+B9</f>
        <v>2445691</v>
      </c>
      <c r="C39" s="28">
        <f t="shared" ref="C39:H39" si="1">C5+C6+C7+C8+C9</f>
        <v>2075468</v>
      </c>
      <c r="D39" s="28">
        <f t="shared" si="1"/>
        <v>1442547</v>
      </c>
      <c r="E39" s="28">
        <f t="shared" si="1"/>
        <v>473097</v>
      </c>
      <c r="F39" s="28">
        <f t="shared" si="1"/>
        <v>150783</v>
      </c>
      <c r="G39" s="28">
        <f t="shared" si="1"/>
        <v>43581</v>
      </c>
      <c r="H39" s="241">
        <f t="shared" si="1"/>
        <v>19956</v>
      </c>
      <c r="I39" s="149"/>
      <c r="J39" s="122"/>
    </row>
    <row r="40" spans="1:13">
      <c r="A40" s="83" t="s">
        <v>51</v>
      </c>
      <c r="B40" s="28">
        <v>70471</v>
      </c>
      <c r="C40" s="28">
        <v>41297</v>
      </c>
      <c r="D40" s="28">
        <v>20468</v>
      </c>
      <c r="E40" s="28">
        <v>7679</v>
      </c>
      <c r="F40" s="28">
        <v>3213</v>
      </c>
      <c r="G40" s="28">
        <v>578</v>
      </c>
      <c r="H40" s="241">
        <v>133</v>
      </c>
      <c r="I40" s="121"/>
      <c r="J40" s="122"/>
    </row>
    <row r="41" spans="1:13">
      <c r="A41" s="83" t="s">
        <v>31</v>
      </c>
      <c r="B41" s="28">
        <v>13635</v>
      </c>
      <c r="C41" s="28">
        <v>62514</v>
      </c>
      <c r="D41" s="28">
        <v>104589</v>
      </c>
      <c r="E41" s="28">
        <v>54009</v>
      </c>
      <c r="F41" s="28">
        <v>22142</v>
      </c>
      <c r="G41" s="28">
        <v>6871</v>
      </c>
      <c r="H41" s="241">
        <v>3179</v>
      </c>
      <c r="I41" s="121"/>
      <c r="J41" s="122"/>
    </row>
    <row r="42" spans="1:13">
      <c r="A42" s="83" t="s">
        <v>32</v>
      </c>
      <c r="B42" s="28">
        <v>164227</v>
      </c>
      <c r="C42" s="28">
        <v>224350</v>
      </c>
      <c r="D42" s="28">
        <v>198301</v>
      </c>
      <c r="E42" s="28">
        <v>83600</v>
      </c>
      <c r="F42" s="28">
        <v>26506</v>
      </c>
      <c r="G42" s="28">
        <v>7852</v>
      </c>
      <c r="H42" s="241">
        <v>2952</v>
      </c>
      <c r="I42" s="121"/>
      <c r="J42" s="122"/>
    </row>
    <row r="43" spans="1:13">
      <c r="A43" s="83" t="s">
        <v>93</v>
      </c>
      <c r="B43" s="28">
        <v>869458</v>
      </c>
      <c r="C43" s="28">
        <v>1047631</v>
      </c>
      <c r="D43" s="28">
        <v>835072</v>
      </c>
      <c r="E43" s="28">
        <v>341003</v>
      </c>
      <c r="F43" s="28">
        <v>123401</v>
      </c>
      <c r="G43" s="28">
        <v>40340</v>
      </c>
      <c r="H43" s="241">
        <v>25434</v>
      </c>
      <c r="I43" s="121"/>
      <c r="J43" s="122"/>
    </row>
    <row r="44" spans="1:13">
      <c r="A44" s="83" t="s">
        <v>94</v>
      </c>
      <c r="B44" s="28">
        <v>246426</v>
      </c>
      <c r="C44" s="28">
        <v>1157741</v>
      </c>
      <c r="D44" s="28">
        <v>2555155</v>
      </c>
      <c r="E44" s="28">
        <v>1091954</v>
      </c>
      <c r="F44" s="28">
        <v>388634</v>
      </c>
      <c r="G44" s="28">
        <v>118913</v>
      </c>
      <c r="H44" s="241">
        <v>57554</v>
      </c>
      <c r="I44" s="121"/>
      <c r="J44" s="122"/>
    </row>
    <row r="45" spans="1:13">
      <c r="A45" s="83" t="s">
        <v>95</v>
      </c>
      <c r="B45" s="28">
        <v>195038</v>
      </c>
      <c r="C45" s="28">
        <v>330454</v>
      </c>
      <c r="D45" s="28">
        <v>372798</v>
      </c>
      <c r="E45" s="28">
        <v>164877</v>
      </c>
      <c r="F45" s="28">
        <v>61581</v>
      </c>
      <c r="G45" s="28">
        <v>16443</v>
      </c>
      <c r="H45" s="241">
        <v>7489</v>
      </c>
      <c r="I45" s="121"/>
      <c r="J45" s="121"/>
    </row>
    <row r="46" spans="1:13" ht="15.75" thickBot="1">
      <c r="A46" s="334" t="s">
        <v>96</v>
      </c>
      <c r="B46" s="242">
        <v>6009304</v>
      </c>
      <c r="C46" s="242">
        <v>29196950</v>
      </c>
      <c r="D46" s="242">
        <v>57448728</v>
      </c>
      <c r="E46" s="242">
        <v>27833189</v>
      </c>
      <c r="F46" s="242">
        <v>10685484</v>
      </c>
      <c r="G46" s="242">
        <v>3125255</v>
      </c>
      <c r="H46" s="243">
        <v>1381366</v>
      </c>
      <c r="I46" s="121"/>
      <c r="J46" s="121"/>
    </row>
    <row r="48" spans="1:13" ht="14.25">
      <c r="A48" s="21"/>
      <c r="B48" s="238"/>
      <c r="C48" s="238"/>
      <c r="D48" s="238"/>
      <c r="E48" s="238"/>
      <c r="F48" s="238"/>
      <c r="G48" s="238"/>
      <c r="H48" s="238"/>
      <c r="I48" s="115"/>
      <c r="J48" s="81"/>
    </row>
    <row r="49" spans="1:25">
      <c r="A49" s="21"/>
      <c r="B49" s="15"/>
      <c r="C49" s="15"/>
      <c r="D49" s="15"/>
      <c r="E49" s="15"/>
      <c r="F49" s="15"/>
      <c r="G49" s="15"/>
      <c r="H49" s="15"/>
      <c r="I49" s="15"/>
      <c r="J49" s="81"/>
    </row>
    <row r="50" spans="1:25">
      <c r="A50" s="21"/>
      <c r="B50" s="15"/>
      <c r="C50" s="15"/>
      <c r="D50" s="15"/>
      <c r="E50" s="15"/>
      <c r="F50" s="15"/>
      <c r="G50" s="15"/>
      <c r="H50" s="15"/>
      <c r="I50" s="15"/>
      <c r="J50" s="81"/>
    </row>
    <row r="51" spans="1:25">
      <c r="A51" s="21"/>
      <c r="B51" s="15"/>
      <c r="C51" s="15"/>
      <c r="D51" s="15"/>
      <c r="E51" s="15"/>
      <c r="F51" s="15"/>
      <c r="G51" s="15"/>
      <c r="H51" s="15"/>
      <c r="I51" s="15"/>
      <c r="J51" s="81"/>
    </row>
    <row r="52" spans="1:25">
      <c r="A52" s="21"/>
      <c r="B52" s="15"/>
      <c r="C52" s="15"/>
      <c r="D52" s="15"/>
      <c r="E52" s="15"/>
      <c r="F52" s="15"/>
      <c r="G52" s="15"/>
      <c r="H52" s="15"/>
      <c r="I52" s="15"/>
      <c r="J52" s="81"/>
    </row>
    <row r="53" spans="1:25">
      <c r="A53" s="81"/>
      <c r="B53" s="15"/>
      <c r="C53" s="15"/>
      <c r="D53" s="15"/>
      <c r="E53" s="15"/>
      <c r="F53" s="15"/>
      <c r="G53" s="15"/>
      <c r="H53" s="15"/>
      <c r="I53" s="15"/>
      <c r="J53" s="81"/>
    </row>
    <row r="54" spans="1:25">
      <c r="A54" s="81"/>
      <c r="B54" s="15"/>
      <c r="C54" s="15"/>
      <c r="D54" s="15"/>
      <c r="E54" s="15"/>
      <c r="F54" s="15"/>
      <c r="G54" s="15"/>
      <c r="H54" s="15"/>
      <c r="I54" s="15"/>
      <c r="J54" s="81"/>
    </row>
    <row r="55" spans="1:25">
      <c r="A55" s="81"/>
      <c r="B55" s="15"/>
      <c r="C55" s="15"/>
      <c r="D55" s="15"/>
      <c r="E55" s="15"/>
      <c r="F55" s="15"/>
      <c r="G55" s="15"/>
      <c r="H55" s="15"/>
      <c r="I55" s="15"/>
      <c r="J55" s="81"/>
    </row>
    <row r="56" spans="1:25">
      <c r="A56" s="81"/>
      <c r="B56" s="15"/>
      <c r="C56" s="15"/>
      <c r="D56" s="15"/>
      <c r="E56" s="15"/>
      <c r="F56" s="15"/>
      <c r="G56" s="15"/>
      <c r="H56" s="15"/>
      <c r="I56" s="15"/>
      <c r="J56" s="81"/>
    </row>
    <row r="57" spans="1:25" ht="14.25">
      <c r="A57" s="81"/>
      <c r="B57" s="15"/>
      <c r="C57" s="15"/>
      <c r="D57" s="15"/>
      <c r="E57" s="15"/>
      <c r="F57" s="15"/>
      <c r="G57" s="15"/>
      <c r="H57" s="15"/>
      <c r="I57" s="15"/>
      <c r="J57" s="81"/>
      <c r="N57" s="11"/>
    </row>
    <row r="58" spans="1:25">
      <c r="A58" s="81"/>
      <c r="B58" s="15"/>
      <c r="C58" s="15"/>
      <c r="D58" s="15"/>
      <c r="E58" s="15"/>
      <c r="F58" s="15"/>
      <c r="G58" s="15"/>
      <c r="H58" s="15"/>
      <c r="I58" s="15"/>
      <c r="J58" s="81"/>
    </row>
    <row r="59" spans="1:25">
      <c r="A59" s="81"/>
      <c r="B59" s="15"/>
      <c r="C59" s="15"/>
      <c r="D59" s="15"/>
      <c r="E59" s="15"/>
      <c r="F59" s="15"/>
      <c r="G59" s="15"/>
      <c r="H59" s="15"/>
      <c r="I59" s="15"/>
      <c r="J59" s="81"/>
    </row>
    <row r="60" spans="1:25">
      <c r="A60" s="81"/>
      <c r="B60" s="81"/>
      <c r="C60" s="81"/>
      <c r="D60" s="81"/>
      <c r="E60" s="81"/>
      <c r="F60" s="81"/>
      <c r="G60" s="81"/>
      <c r="H60" s="81"/>
      <c r="I60" s="81"/>
      <c r="J60" s="81"/>
    </row>
    <row r="61" spans="1:25">
      <c r="A61" s="21"/>
      <c r="B61" s="81"/>
      <c r="C61" s="81"/>
      <c r="D61" s="81"/>
      <c r="E61" s="81"/>
      <c r="F61" s="81"/>
      <c r="G61" s="81"/>
      <c r="H61" s="81"/>
      <c r="I61" s="81"/>
      <c r="J61" s="81"/>
    </row>
    <row r="62" spans="1:25">
      <c r="A62" s="21"/>
      <c r="B62" s="15"/>
      <c r="C62" s="15"/>
      <c r="D62" s="15"/>
      <c r="E62" s="15"/>
      <c r="F62" s="15"/>
      <c r="G62" s="15"/>
      <c r="H62" s="15"/>
      <c r="I62" s="15"/>
      <c r="J62" s="81"/>
      <c r="Y62" s="10" t="s">
        <v>205</v>
      </c>
    </row>
    <row r="63" spans="1:25">
      <c r="A63" s="21"/>
      <c r="B63" s="15"/>
      <c r="C63" s="15"/>
      <c r="D63" s="15"/>
      <c r="E63" s="15"/>
      <c r="F63" s="15"/>
      <c r="G63" s="15"/>
      <c r="H63" s="15"/>
      <c r="I63" s="15"/>
      <c r="J63" s="81"/>
    </row>
    <row r="64" spans="1:25">
      <c r="A64" s="21"/>
      <c r="B64" s="15"/>
      <c r="C64" s="15"/>
      <c r="D64" s="15"/>
      <c r="E64" s="15"/>
      <c r="F64" s="15"/>
      <c r="G64" s="15"/>
      <c r="H64" s="15"/>
      <c r="I64" s="15"/>
      <c r="J64" s="81"/>
    </row>
    <row r="65" spans="1:10">
      <c r="A65" s="21"/>
      <c r="B65" s="15"/>
      <c r="C65" s="15"/>
      <c r="D65" s="15"/>
      <c r="E65" s="15"/>
      <c r="F65" s="15"/>
      <c r="G65" s="15"/>
      <c r="H65" s="15"/>
      <c r="I65" s="15"/>
      <c r="J65" s="81"/>
    </row>
    <row r="66" spans="1:10">
      <c r="A66" s="81"/>
      <c r="B66" s="15"/>
      <c r="C66" s="15"/>
      <c r="D66" s="15"/>
      <c r="E66" s="15"/>
      <c r="F66" s="15"/>
      <c r="G66" s="15"/>
      <c r="H66" s="15"/>
      <c r="I66" s="15"/>
      <c r="J66" s="81"/>
    </row>
    <row r="67" spans="1:10">
      <c r="A67" s="81"/>
      <c r="B67" s="15"/>
      <c r="C67" s="15"/>
      <c r="D67" s="15"/>
      <c r="E67" s="15"/>
      <c r="F67" s="15"/>
      <c r="G67" s="15"/>
      <c r="H67" s="15"/>
      <c r="I67" s="15"/>
      <c r="J67" s="81"/>
    </row>
    <row r="68" spans="1:10">
      <c r="A68" s="81"/>
      <c r="B68" s="15"/>
      <c r="C68" s="15"/>
      <c r="D68" s="15"/>
      <c r="E68" s="15"/>
      <c r="F68" s="15"/>
      <c r="G68" s="15"/>
      <c r="H68" s="15"/>
      <c r="I68" s="15"/>
      <c r="J68" s="81"/>
    </row>
    <row r="69" spans="1:10">
      <c r="A69" s="81"/>
      <c r="B69" s="15"/>
      <c r="C69" s="15"/>
      <c r="D69" s="15"/>
      <c r="E69" s="15"/>
      <c r="F69" s="15"/>
      <c r="G69" s="15"/>
      <c r="H69" s="15"/>
      <c r="I69" s="15"/>
      <c r="J69" s="81"/>
    </row>
    <row r="70" spans="1:10">
      <c r="A70" s="81"/>
      <c r="B70" s="15"/>
      <c r="C70" s="15"/>
      <c r="D70" s="15"/>
      <c r="E70" s="15"/>
      <c r="F70" s="15"/>
      <c r="G70" s="15"/>
      <c r="H70" s="15"/>
      <c r="I70" s="15"/>
      <c r="J70" s="81"/>
    </row>
    <row r="71" spans="1:10">
      <c r="A71" s="81"/>
      <c r="B71" s="15"/>
      <c r="C71" s="15"/>
      <c r="D71" s="15"/>
      <c r="E71" s="15"/>
      <c r="F71" s="15"/>
      <c r="G71" s="15"/>
      <c r="H71" s="15"/>
      <c r="I71" s="15"/>
      <c r="J71" s="81"/>
    </row>
    <row r="72" spans="1:10">
      <c r="A72" s="81"/>
      <c r="B72" s="15"/>
      <c r="C72" s="15"/>
      <c r="D72" s="15"/>
      <c r="E72" s="15"/>
      <c r="F72" s="15"/>
      <c r="G72" s="15"/>
      <c r="H72" s="15"/>
      <c r="I72" s="15"/>
      <c r="J72" s="81"/>
    </row>
  </sheetData>
  <mergeCells count="5">
    <mergeCell ref="B2:H2"/>
    <mergeCell ref="B20:H20"/>
    <mergeCell ref="A1:H1"/>
    <mergeCell ref="A19:H19"/>
    <mergeCell ref="I2:Q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Y72"/>
  <sheetViews>
    <sheetView topLeftCell="F1" workbookViewId="0">
      <selection activeCell="K31" sqref="K31"/>
    </sheetView>
  </sheetViews>
  <sheetFormatPr defaultRowHeight="12.75"/>
  <cols>
    <col min="1" max="1" width="37.85546875" style="1" customWidth="1"/>
    <col min="2" max="2" width="9.5703125" style="1" customWidth="1"/>
    <col min="3" max="3" width="10.140625" style="1" bestFit="1" customWidth="1"/>
    <col min="4" max="4" width="9.85546875" style="1" customWidth="1"/>
    <col min="5" max="5" width="10.140625" style="1" customWidth="1"/>
    <col min="6" max="6" width="10.140625" style="1" bestFit="1" customWidth="1"/>
    <col min="7" max="8" width="9.28515625" style="1" bestFit="1" customWidth="1"/>
    <col min="9" max="9" width="13.28515625" style="1" customWidth="1"/>
    <col min="10" max="16384" width="9.140625" style="1"/>
  </cols>
  <sheetData>
    <row r="1" spans="1:17" ht="15">
      <c r="A1" s="405" t="s">
        <v>177</v>
      </c>
      <c r="B1" s="406"/>
      <c r="C1" s="406"/>
      <c r="D1" s="406"/>
      <c r="E1" s="406"/>
      <c r="F1" s="406"/>
      <c r="G1" s="406"/>
      <c r="H1" s="406"/>
      <c r="I1" s="407"/>
      <c r="K1" s="349" t="s">
        <v>193</v>
      </c>
      <c r="L1" s="349"/>
      <c r="M1" s="349"/>
      <c r="N1" s="349"/>
      <c r="O1" s="349"/>
      <c r="P1" s="349"/>
      <c r="Q1" s="349"/>
    </row>
    <row r="2" spans="1:17" ht="15">
      <c r="A2" s="335" t="s">
        <v>106</v>
      </c>
      <c r="B2" s="408" t="s">
        <v>178</v>
      </c>
      <c r="C2" s="408"/>
      <c r="D2" s="408"/>
      <c r="E2" s="408"/>
      <c r="F2" s="408"/>
      <c r="G2" s="408"/>
      <c r="H2" s="408"/>
      <c r="I2" s="409" t="s">
        <v>96</v>
      </c>
    </row>
    <row r="3" spans="1:17" ht="15">
      <c r="A3" s="336" t="s">
        <v>107</v>
      </c>
      <c r="B3" s="337">
        <v>0</v>
      </c>
      <c r="C3" s="337">
        <v>1</v>
      </c>
      <c r="D3" s="337">
        <v>2</v>
      </c>
      <c r="E3" s="337">
        <v>3</v>
      </c>
      <c r="F3" s="337">
        <v>4</v>
      </c>
      <c r="G3" s="337">
        <v>5</v>
      </c>
      <c r="H3" s="337">
        <v>6</v>
      </c>
      <c r="I3" s="409"/>
    </row>
    <row r="4" spans="1:17">
      <c r="A4" s="250" t="s">
        <v>87</v>
      </c>
      <c r="B4" s="247">
        <v>2004358</v>
      </c>
      <c r="C4" s="247">
        <v>24257495</v>
      </c>
      <c r="D4" s="247">
        <v>51919798</v>
      </c>
      <c r="E4" s="247">
        <v>25616970</v>
      </c>
      <c r="F4" s="247">
        <v>9909224</v>
      </c>
      <c r="G4" s="247">
        <v>2890677</v>
      </c>
      <c r="H4" s="247">
        <v>1264669</v>
      </c>
      <c r="I4" s="248">
        <v>117863191</v>
      </c>
    </row>
    <row r="5" spans="1:17">
      <c r="A5" s="251" t="s">
        <v>90</v>
      </c>
      <c r="B5" s="247">
        <v>1259278</v>
      </c>
      <c r="C5" s="247">
        <v>1124738</v>
      </c>
      <c r="D5" s="247">
        <v>743075</v>
      </c>
      <c r="E5" s="247">
        <v>268281</v>
      </c>
      <c r="F5" s="247">
        <v>85040</v>
      </c>
      <c r="G5" s="247">
        <v>26046</v>
      </c>
      <c r="H5" s="247">
        <v>12351</v>
      </c>
      <c r="I5" s="248">
        <v>3518809</v>
      </c>
    </row>
    <row r="6" spans="1:17">
      <c r="A6" s="251" t="s">
        <v>179</v>
      </c>
      <c r="B6" s="247">
        <v>24236</v>
      </c>
      <c r="C6" s="247">
        <v>31088</v>
      </c>
      <c r="D6" s="247">
        <v>20660</v>
      </c>
      <c r="E6" s="247">
        <v>7029</v>
      </c>
      <c r="F6" s="247">
        <v>2485</v>
      </c>
      <c r="G6" s="247">
        <v>1134</v>
      </c>
      <c r="H6" s="249">
        <v>49</v>
      </c>
      <c r="I6" s="248">
        <v>86681</v>
      </c>
    </row>
    <row r="7" spans="1:17">
      <c r="A7" s="251" t="s">
        <v>92</v>
      </c>
      <c r="B7" s="247">
        <v>1088277</v>
      </c>
      <c r="C7" s="247">
        <v>726271</v>
      </c>
      <c r="D7" s="247">
        <v>343678</v>
      </c>
      <c r="E7" s="247">
        <v>92143</v>
      </c>
      <c r="F7" s="247">
        <v>29892</v>
      </c>
      <c r="G7" s="247">
        <v>7263</v>
      </c>
      <c r="H7" s="247">
        <v>4148</v>
      </c>
      <c r="I7" s="248">
        <v>2291672</v>
      </c>
    </row>
    <row r="8" spans="1:17">
      <c r="A8" s="251" t="s">
        <v>49</v>
      </c>
      <c r="B8" s="247">
        <v>70438</v>
      </c>
      <c r="C8" s="247">
        <v>181906</v>
      </c>
      <c r="D8" s="247">
        <v>317901</v>
      </c>
      <c r="E8" s="247">
        <v>99433</v>
      </c>
      <c r="F8" s="247">
        <v>32689</v>
      </c>
      <c r="G8" s="247">
        <v>8717</v>
      </c>
      <c r="H8" s="247">
        <v>3175</v>
      </c>
      <c r="I8" s="248">
        <v>714259</v>
      </c>
    </row>
    <row r="9" spans="1:17">
      <c r="A9" s="251" t="s">
        <v>50</v>
      </c>
      <c r="B9" s="247">
        <v>3462</v>
      </c>
      <c r="C9" s="247">
        <v>11465</v>
      </c>
      <c r="D9" s="247">
        <v>17233</v>
      </c>
      <c r="E9" s="247">
        <v>6211</v>
      </c>
      <c r="F9" s="249">
        <v>677</v>
      </c>
      <c r="G9" s="249">
        <v>421</v>
      </c>
      <c r="H9" s="249">
        <v>233</v>
      </c>
      <c r="I9" s="248">
        <v>39702</v>
      </c>
    </row>
    <row r="10" spans="1:17">
      <c r="A10" s="251" t="s">
        <v>51</v>
      </c>
      <c r="B10" s="247">
        <v>70471</v>
      </c>
      <c r="C10" s="247">
        <v>41297</v>
      </c>
      <c r="D10" s="247">
        <v>20468</v>
      </c>
      <c r="E10" s="247">
        <v>7679</v>
      </c>
      <c r="F10" s="247">
        <v>3213</v>
      </c>
      <c r="G10" s="249">
        <v>578</v>
      </c>
      <c r="H10" s="249">
        <v>133</v>
      </c>
      <c r="I10" s="248">
        <v>143839</v>
      </c>
    </row>
    <row r="11" spans="1:17">
      <c r="A11" s="251" t="s">
        <v>31</v>
      </c>
      <c r="B11" s="247">
        <v>13635</v>
      </c>
      <c r="C11" s="247">
        <v>62514</v>
      </c>
      <c r="D11" s="247">
        <v>104589</v>
      </c>
      <c r="E11" s="247">
        <v>54009</v>
      </c>
      <c r="F11" s="247">
        <v>22142</v>
      </c>
      <c r="G11" s="247">
        <v>6871</v>
      </c>
      <c r="H11" s="247">
        <v>3179</v>
      </c>
      <c r="I11" s="248">
        <v>266939</v>
      </c>
    </row>
    <row r="12" spans="1:17">
      <c r="A12" s="251" t="s">
        <v>32</v>
      </c>
      <c r="B12" s="247">
        <v>164227</v>
      </c>
      <c r="C12" s="247">
        <v>224350</v>
      </c>
      <c r="D12" s="247">
        <v>198301</v>
      </c>
      <c r="E12" s="247">
        <v>83600</v>
      </c>
      <c r="F12" s="247">
        <v>26506</v>
      </c>
      <c r="G12" s="247">
        <v>7852</v>
      </c>
      <c r="H12" s="247">
        <v>2952</v>
      </c>
      <c r="I12" s="248">
        <v>707788</v>
      </c>
    </row>
    <row r="13" spans="1:17">
      <c r="A13" s="251" t="s">
        <v>93</v>
      </c>
      <c r="B13" s="247">
        <v>869458</v>
      </c>
      <c r="C13" s="247">
        <v>1047631</v>
      </c>
      <c r="D13" s="247">
        <v>835072</v>
      </c>
      <c r="E13" s="247">
        <v>341003</v>
      </c>
      <c r="F13" s="247">
        <v>123401</v>
      </c>
      <c r="G13" s="247">
        <v>40340</v>
      </c>
      <c r="H13" s="247">
        <v>25434</v>
      </c>
      <c r="I13" s="248">
        <v>3282339</v>
      </c>
    </row>
    <row r="14" spans="1:17">
      <c r="A14" s="251" t="s">
        <v>94</v>
      </c>
      <c r="B14" s="247">
        <v>246426</v>
      </c>
      <c r="C14" s="247">
        <v>1157741</v>
      </c>
      <c r="D14" s="247">
        <v>2555155</v>
      </c>
      <c r="E14" s="247">
        <v>1091954</v>
      </c>
      <c r="F14" s="247">
        <v>388634</v>
      </c>
      <c r="G14" s="247">
        <v>118913</v>
      </c>
      <c r="H14" s="247">
        <v>57554</v>
      </c>
      <c r="I14" s="248">
        <v>5616377</v>
      </c>
    </row>
    <row r="15" spans="1:17">
      <c r="A15" s="251" t="s">
        <v>95</v>
      </c>
      <c r="B15" s="247">
        <v>195038</v>
      </c>
      <c r="C15" s="247">
        <v>330454</v>
      </c>
      <c r="D15" s="247">
        <v>372798</v>
      </c>
      <c r="E15" s="247">
        <v>164877</v>
      </c>
      <c r="F15" s="247">
        <v>61581</v>
      </c>
      <c r="G15" s="247">
        <v>16443</v>
      </c>
      <c r="H15" s="247">
        <v>7489</v>
      </c>
      <c r="I15" s="248">
        <v>1148680</v>
      </c>
    </row>
    <row r="16" spans="1:17" ht="15">
      <c r="A16" s="336" t="s">
        <v>96</v>
      </c>
      <c r="B16" s="137">
        <v>6009304</v>
      </c>
      <c r="C16" s="137">
        <v>29196950</v>
      </c>
      <c r="D16" s="137">
        <v>57448728</v>
      </c>
      <c r="E16" s="137">
        <v>27833189</v>
      </c>
      <c r="F16" s="137">
        <v>10685484</v>
      </c>
      <c r="G16" s="137">
        <v>3125255</v>
      </c>
      <c r="H16" s="137">
        <v>1381366</v>
      </c>
      <c r="I16" s="139">
        <v>135680276</v>
      </c>
      <c r="L16" s="38"/>
    </row>
    <row r="17" spans="1:9" ht="15.75" thickBot="1">
      <c r="A17" s="402" t="s">
        <v>180</v>
      </c>
      <c r="B17" s="403"/>
      <c r="C17" s="403"/>
      <c r="D17" s="403"/>
      <c r="E17" s="403"/>
      <c r="F17" s="403"/>
      <c r="G17" s="403"/>
      <c r="H17" s="403"/>
      <c r="I17" s="404"/>
    </row>
    <row r="18" spans="1:9" ht="13.5" thickBot="1">
      <c r="A18" s="8"/>
      <c r="B18" s="8"/>
      <c r="C18" s="8"/>
      <c r="D18" s="8"/>
      <c r="E18" s="8"/>
      <c r="F18" s="8"/>
      <c r="G18" s="8"/>
      <c r="H18" s="8"/>
      <c r="I18" s="8"/>
    </row>
    <row r="19" spans="1:9" ht="15">
      <c r="A19" s="405" t="s">
        <v>181</v>
      </c>
      <c r="B19" s="406"/>
      <c r="C19" s="406"/>
      <c r="D19" s="406"/>
      <c r="E19" s="406"/>
      <c r="F19" s="406"/>
      <c r="G19" s="406"/>
      <c r="H19" s="406"/>
      <c r="I19" s="407"/>
    </row>
    <row r="20" spans="1:9" ht="15">
      <c r="A20" s="335" t="s">
        <v>152</v>
      </c>
      <c r="B20" s="408" t="s">
        <v>178</v>
      </c>
      <c r="C20" s="408"/>
      <c r="D20" s="408"/>
      <c r="E20" s="408"/>
      <c r="F20" s="408"/>
      <c r="G20" s="408"/>
      <c r="H20" s="408"/>
      <c r="I20" s="409" t="s">
        <v>96</v>
      </c>
    </row>
    <row r="21" spans="1:9" ht="15">
      <c r="A21" s="336" t="s">
        <v>107</v>
      </c>
      <c r="B21" s="337">
        <v>0</v>
      </c>
      <c r="C21" s="337">
        <v>1</v>
      </c>
      <c r="D21" s="337">
        <v>2</v>
      </c>
      <c r="E21" s="337">
        <v>3</v>
      </c>
      <c r="F21" s="337">
        <v>4</v>
      </c>
      <c r="G21" s="337">
        <v>5</v>
      </c>
      <c r="H21" s="337">
        <v>6</v>
      </c>
      <c r="I21" s="409"/>
    </row>
    <row r="22" spans="1:9">
      <c r="A22" s="141" t="s">
        <v>182</v>
      </c>
      <c r="B22" s="137">
        <v>1289556</v>
      </c>
      <c r="C22" s="137">
        <v>21055252</v>
      </c>
      <c r="D22" s="137">
        <v>46736712</v>
      </c>
      <c r="E22" s="137">
        <v>23025530</v>
      </c>
      <c r="F22" s="137">
        <v>8903585</v>
      </c>
      <c r="G22" s="137">
        <v>2589426</v>
      </c>
      <c r="H22" s="137">
        <v>1123999</v>
      </c>
      <c r="I22" s="139">
        <v>104724060</v>
      </c>
    </row>
    <row r="23" spans="1:9">
      <c r="A23" s="141" t="s">
        <v>183</v>
      </c>
      <c r="B23" s="137">
        <v>486003</v>
      </c>
      <c r="C23" s="137">
        <v>2546661</v>
      </c>
      <c r="D23" s="137">
        <v>4152394</v>
      </c>
      <c r="E23" s="137">
        <v>1978182</v>
      </c>
      <c r="F23" s="137">
        <v>747578</v>
      </c>
      <c r="G23" s="137">
        <v>219052</v>
      </c>
      <c r="H23" s="137">
        <v>100217</v>
      </c>
      <c r="I23" s="139">
        <v>10230087</v>
      </c>
    </row>
    <row r="24" spans="1:9">
      <c r="A24" s="141" t="s">
        <v>184</v>
      </c>
      <c r="B24" s="137">
        <v>102558</v>
      </c>
      <c r="C24" s="137">
        <v>377135</v>
      </c>
      <c r="D24" s="137">
        <v>618948</v>
      </c>
      <c r="E24" s="137">
        <v>394150</v>
      </c>
      <c r="F24" s="137">
        <v>148998</v>
      </c>
      <c r="G24" s="137">
        <v>44903</v>
      </c>
      <c r="H24" s="137">
        <v>22807</v>
      </c>
      <c r="I24" s="139">
        <v>1709499</v>
      </c>
    </row>
    <row r="25" spans="1:9">
      <c r="A25" s="141" t="s">
        <v>185</v>
      </c>
      <c r="B25" s="137">
        <v>54592</v>
      </c>
      <c r="C25" s="137">
        <v>136973</v>
      </c>
      <c r="D25" s="137">
        <v>212565</v>
      </c>
      <c r="E25" s="137">
        <v>113706</v>
      </c>
      <c r="F25" s="137">
        <v>68195</v>
      </c>
      <c r="G25" s="137">
        <v>20828</v>
      </c>
      <c r="H25" s="137">
        <v>6890</v>
      </c>
      <c r="I25" s="139">
        <v>613749</v>
      </c>
    </row>
    <row r="26" spans="1:9">
      <c r="A26" s="141" t="s">
        <v>186</v>
      </c>
      <c r="B26" s="137">
        <v>25240</v>
      </c>
      <c r="C26" s="137">
        <v>54828</v>
      </c>
      <c r="D26" s="137">
        <v>70072</v>
      </c>
      <c r="E26" s="137">
        <v>38978</v>
      </c>
      <c r="F26" s="137">
        <v>17169</v>
      </c>
      <c r="G26" s="137">
        <v>8512</v>
      </c>
      <c r="H26" s="137">
        <v>4155</v>
      </c>
      <c r="I26" s="139">
        <v>218954</v>
      </c>
    </row>
    <row r="27" spans="1:9">
      <c r="A27" s="141" t="s">
        <v>187</v>
      </c>
      <c r="B27" s="137">
        <v>16522</v>
      </c>
      <c r="C27" s="137">
        <v>28173</v>
      </c>
      <c r="D27" s="137">
        <v>37435</v>
      </c>
      <c r="E27" s="137">
        <v>18925</v>
      </c>
      <c r="F27" s="137">
        <v>5290</v>
      </c>
      <c r="G27" s="137">
        <v>2101</v>
      </c>
      <c r="H27" s="137">
        <v>2774</v>
      </c>
      <c r="I27" s="139">
        <v>111220</v>
      </c>
    </row>
    <row r="28" spans="1:9">
      <c r="A28" s="141" t="s">
        <v>188</v>
      </c>
      <c r="B28" s="137">
        <v>7957</v>
      </c>
      <c r="C28" s="137">
        <v>15405</v>
      </c>
      <c r="D28" s="137">
        <v>26480</v>
      </c>
      <c r="E28" s="137">
        <v>13296</v>
      </c>
      <c r="F28" s="137">
        <v>6125</v>
      </c>
      <c r="G28" s="137">
        <v>1724</v>
      </c>
      <c r="H28" s="338">
        <v>895</v>
      </c>
      <c r="I28" s="139">
        <v>71882</v>
      </c>
    </row>
    <row r="29" spans="1:9">
      <c r="A29" s="141" t="s">
        <v>189</v>
      </c>
      <c r="B29" s="137">
        <v>4063</v>
      </c>
      <c r="C29" s="137">
        <v>10897</v>
      </c>
      <c r="D29" s="137">
        <v>16401</v>
      </c>
      <c r="E29" s="137">
        <v>9044</v>
      </c>
      <c r="F29" s="137">
        <v>3119</v>
      </c>
      <c r="G29" s="338">
        <v>935</v>
      </c>
      <c r="H29" s="338">
        <v>303</v>
      </c>
      <c r="I29" s="139">
        <v>44762</v>
      </c>
    </row>
    <row r="30" spans="1:9">
      <c r="A30" s="141" t="s">
        <v>190</v>
      </c>
      <c r="B30" s="137">
        <v>1059</v>
      </c>
      <c r="C30" s="137">
        <v>4756</v>
      </c>
      <c r="D30" s="137">
        <v>6464</v>
      </c>
      <c r="E30" s="137">
        <v>3437</v>
      </c>
      <c r="F30" s="338">
        <v>911</v>
      </c>
      <c r="G30" s="338">
        <v>222</v>
      </c>
      <c r="H30" s="338">
        <v>0</v>
      </c>
      <c r="I30" s="139">
        <v>16849</v>
      </c>
    </row>
    <row r="31" spans="1:9">
      <c r="A31" s="141" t="s">
        <v>191</v>
      </c>
      <c r="B31" s="137">
        <v>16808</v>
      </c>
      <c r="C31" s="137">
        <v>27415</v>
      </c>
      <c r="D31" s="137">
        <v>42327</v>
      </c>
      <c r="E31" s="137">
        <v>21722</v>
      </c>
      <c r="F31" s="137">
        <v>8254</v>
      </c>
      <c r="G31" s="137">
        <v>2974</v>
      </c>
      <c r="H31" s="137">
        <v>2629</v>
      </c>
      <c r="I31" s="139">
        <v>122129</v>
      </c>
    </row>
    <row r="32" spans="1:9" ht="15">
      <c r="A32" s="336" t="s">
        <v>96</v>
      </c>
      <c r="B32" s="137">
        <v>2004358</v>
      </c>
      <c r="C32" s="137">
        <v>24257495</v>
      </c>
      <c r="D32" s="137">
        <v>51919798</v>
      </c>
      <c r="E32" s="137">
        <v>25616970</v>
      </c>
      <c r="F32" s="137">
        <v>9909224</v>
      </c>
      <c r="G32" s="137">
        <v>2890677</v>
      </c>
      <c r="H32" s="137">
        <v>1264669</v>
      </c>
      <c r="I32" s="139">
        <v>117863191</v>
      </c>
    </row>
    <row r="33" spans="1:10" ht="15.75" thickBot="1">
      <c r="A33" s="402" t="s">
        <v>192</v>
      </c>
      <c r="B33" s="403"/>
      <c r="C33" s="403"/>
      <c r="D33" s="403"/>
      <c r="E33" s="403"/>
      <c r="F33" s="403"/>
      <c r="G33" s="403"/>
      <c r="H33" s="403"/>
      <c r="I33" s="404"/>
    </row>
    <row r="34" spans="1:10" ht="13.5" thickBot="1">
      <c r="A34" s="98"/>
      <c r="B34" s="98"/>
      <c r="C34" s="98"/>
      <c r="D34" s="98"/>
      <c r="E34" s="98"/>
      <c r="F34" s="98"/>
      <c r="G34" s="98"/>
      <c r="H34" s="98"/>
      <c r="I34" s="98"/>
    </row>
    <row r="35" spans="1:10" ht="60">
      <c r="A35" s="339" t="s">
        <v>107</v>
      </c>
      <c r="B35" s="340" t="s">
        <v>194</v>
      </c>
      <c r="C35" s="340" t="s">
        <v>280</v>
      </c>
      <c r="D35" s="340" t="s">
        <v>195</v>
      </c>
      <c r="E35" s="340" t="s">
        <v>196</v>
      </c>
      <c r="F35" s="340" t="s">
        <v>197</v>
      </c>
      <c r="G35" s="340" t="s">
        <v>198</v>
      </c>
      <c r="H35" s="340" t="s">
        <v>199</v>
      </c>
      <c r="I35" s="341" t="s">
        <v>281</v>
      </c>
    </row>
    <row r="36" spans="1:10">
      <c r="A36" s="141" t="s">
        <v>200</v>
      </c>
      <c r="B36" s="137">
        <v>1289556</v>
      </c>
      <c r="C36" s="137">
        <v>21055252</v>
      </c>
      <c r="D36" s="137">
        <v>46736712</v>
      </c>
      <c r="E36" s="137">
        <v>23025530</v>
      </c>
      <c r="F36" s="137">
        <v>8903585</v>
      </c>
      <c r="G36" s="137">
        <v>2589426</v>
      </c>
      <c r="H36" s="137">
        <v>1123999</v>
      </c>
      <c r="I36" s="139">
        <v>104724060</v>
      </c>
    </row>
    <row r="37" spans="1:10">
      <c r="A37" s="141" t="s">
        <v>201</v>
      </c>
      <c r="B37" s="137">
        <v>486003</v>
      </c>
      <c r="C37" s="137">
        <v>2546661</v>
      </c>
      <c r="D37" s="137">
        <v>4152394</v>
      </c>
      <c r="E37" s="137">
        <v>1978182</v>
      </c>
      <c r="F37" s="137">
        <v>747578</v>
      </c>
      <c r="G37" s="137">
        <v>219052</v>
      </c>
      <c r="H37" s="137">
        <v>100217</v>
      </c>
      <c r="I37" s="139">
        <v>10230087</v>
      </c>
    </row>
    <row r="38" spans="1:10">
      <c r="A38" s="141" t="s">
        <v>202</v>
      </c>
      <c r="B38" s="137">
        <f>B24+B25+B26+B27+B28+B29+B30+B31</f>
        <v>228799</v>
      </c>
      <c r="C38" s="137">
        <f t="shared" ref="C38:I38" si="0">C24+C25+C26+C27+C28+C29+C30+C31</f>
        <v>655582</v>
      </c>
      <c r="D38" s="137">
        <f t="shared" si="0"/>
        <v>1030692</v>
      </c>
      <c r="E38" s="137">
        <f t="shared" si="0"/>
        <v>613258</v>
      </c>
      <c r="F38" s="137">
        <f t="shared" si="0"/>
        <v>258061</v>
      </c>
      <c r="G38" s="137">
        <f t="shared" si="0"/>
        <v>82199</v>
      </c>
      <c r="H38" s="137">
        <f t="shared" si="0"/>
        <v>40453</v>
      </c>
      <c r="I38" s="139">
        <f t="shared" si="0"/>
        <v>2909044</v>
      </c>
    </row>
    <row r="39" spans="1:10">
      <c r="A39" s="141" t="s">
        <v>203</v>
      </c>
      <c r="B39" s="137">
        <f>B5+B6+B7+B8+B9</f>
        <v>2445691</v>
      </c>
      <c r="C39" s="137">
        <f t="shared" ref="C39:I39" si="1">C5+C6+C7+C8+C9</f>
        <v>2075468</v>
      </c>
      <c r="D39" s="137">
        <f t="shared" si="1"/>
        <v>1442547</v>
      </c>
      <c r="E39" s="137">
        <f t="shared" si="1"/>
        <v>473097</v>
      </c>
      <c r="F39" s="137">
        <f t="shared" si="1"/>
        <v>150783</v>
      </c>
      <c r="G39" s="137">
        <f t="shared" si="1"/>
        <v>43581</v>
      </c>
      <c r="H39" s="137">
        <f t="shared" si="1"/>
        <v>19956</v>
      </c>
      <c r="I39" s="139">
        <f t="shared" si="1"/>
        <v>6651123</v>
      </c>
      <c r="J39" s="6"/>
    </row>
    <row r="40" spans="1:10">
      <c r="A40" s="141" t="s">
        <v>51</v>
      </c>
      <c r="B40" s="137">
        <v>70471</v>
      </c>
      <c r="C40" s="137">
        <v>41297</v>
      </c>
      <c r="D40" s="137">
        <v>20468</v>
      </c>
      <c r="E40" s="137">
        <v>7679</v>
      </c>
      <c r="F40" s="137">
        <v>3213</v>
      </c>
      <c r="G40" s="137">
        <v>578</v>
      </c>
      <c r="H40" s="137">
        <v>133</v>
      </c>
      <c r="I40" s="139">
        <v>143839</v>
      </c>
      <c r="J40" s="6"/>
    </row>
    <row r="41" spans="1:10">
      <c r="A41" s="141" t="s">
        <v>31</v>
      </c>
      <c r="B41" s="137">
        <v>13635</v>
      </c>
      <c r="C41" s="137">
        <v>62514</v>
      </c>
      <c r="D41" s="137">
        <v>104589</v>
      </c>
      <c r="E41" s="137">
        <v>54009</v>
      </c>
      <c r="F41" s="137">
        <v>22142</v>
      </c>
      <c r="G41" s="137">
        <v>6871</v>
      </c>
      <c r="H41" s="137">
        <v>3179</v>
      </c>
      <c r="I41" s="139">
        <v>266939</v>
      </c>
      <c r="J41" s="6"/>
    </row>
    <row r="42" spans="1:10">
      <c r="A42" s="141" t="s">
        <v>32</v>
      </c>
      <c r="B42" s="137">
        <v>164227</v>
      </c>
      <c r="C42" s="137">
        <v>224350</v>
      </c>
      <c r="D42" s="137">
        <v>198301</v>
      </c>
      <c r="E42" s="137">
        <v>83600</v>
      </c>
      <c r="F42" s="137">
        <v>26506</v>
      </c>
      <c r="G42" s="137">
        <v>7852</v>
      </c>
      <c r="H42" s="137">
        <v>2952</v>
      </c>
      <c r="I42" s="139">
        <v>707788</v>
      </c>
      <c r="J42" s="6"/>
    </row>
    <row r="43" spans="1:10">
      <c r="A43" s="141" t="s">
        <v>93</v>
      </c>
      <c r="B43" s="137">
        <v>869458</v>
      </c>
      <c r="C43" s="137">
        <v>1047631</v>
      </c>
      <c r="D43" s="137">
        <v>835072</v>
      </c>
      <c r="E43" s="137">
        <v>341003</v>
      </c>
      <c r="F43" s="137">
        <v>123401</v>
      </c>
      <c r="G43" s="137">
        <v>40340</v>
      </c>
      <c r="H43" s="137">
        <v>25434</v>
      </c>
      <c r="I43" s="139">
        <v>3282339</v>
      </c>
      <c r="J43" s="6"/>
    </row>
    <row r="44" spans="1:10">
      <c r="A44" s="141" t="s">
        <v>94</v>
      </c>
      <c r="B44" s="137">
        <v>246426</v>
      </c>
      <c r="C44" s="137">
        <v>1157741</v>
      </c>
      <c r="D44" s="137">
        <v>2555155</v>
      </c>
      <c r="E44" s="137">
        <v>1091954</v>
      </c>
      <c r="F44" s="137">
        <v>388634</v>
      </c>
      <c r="G44" s="137">
        <v>118913</v>
      </c>
      <c r="H44" s="137">
        <v>57554</v>
      </c>
      <c r="I44" s="139">
        <v>5616377</v>
      </c>
      <c r="J44" s="6"/>
    </row>
    <row r="45" spans="1:10" ht="13.5" thickBot="1">
      <c r="A45" s="342" t="s">
        <v>95</v>
      </c>
      <c r="B45" s="144">
        <v>195038</v>
      </c>
      <c r="C45" s="144">
        <v>330454</v>
      </c>
      <c r="D45" s="144">
        <v>372798</v>
      </c>
      <c r="E45" s="144">
        <v>164877</v>
      </c>
      <c r="F45" s="144">
        <v>61581</v>
      </c>
      <c r="G45" s="144">
        <v>16443</v>
      </c>
      <c r="H45" s="144">
        <v>7489</v>
      </c>
      <c r="I45" s="145">
        <v>1148680</v>
      </c>
    </row>
    <row r="48" spans="1:10" ht="14.25">
      <c r="A48" s="21"/>
      <c r="B48" s="238"/>
      <c r="C48" s="238"/>
      <c r="D48" s="238"/>
      <c r="E48" s="238"/>
      <c r="F48" s="238"/>
      <c r="G48" s="238"/>
      <c r="H48" s="238"/>
      <c r="I48" s="115"/>
    </row>
    <row r="49" spans="1:25">
      <c r="A49" s="21"/>
      <c r="B49" s="15"/>
      <c r="C49" s="15"/>
      <c r="D49" s="15"/>
      <c r="E49" s="15"/>
      <c r="F49" s="15"/>
      <c r="G49" s="15"/>
      <c r="H49" s="15"/>
      <c r="I49" s="15"/>
    </row>
    <row r="50" spans="1:25">
      <c r="A50" s="21"/>
      <c r="B50" s="15"/>
      <c r="C50" s="15"/>
      <c r="D50" s="15"/>
      <c r="E50" s="15"/>
      <c r="F50" s="15"/>
      <c r="G50" s="15"/>
      <c r="H50" s="15"/>
      <c r="I50" s="15"/>
    </row>
    <row r="51" spans="1:25">
      <c r="A51" s="21"/>
      <c r="B51" s="15"/>
      <c r="C51" s="15"/>
      <c r="D51" s="15"/>
      <c r="E51" s="15"/>
      <c r="F51" s="15"/>
      <c r="G51" s="15"/>
      <c r="H51" s="15"/>
      <c r="I51" s="15"/>
    </row>
    <row r="52" spans="1:25">
      <c r="A52" s="21"/>
      <c r="B52" s="15"/>
      <c r="C52" s="15"/>
      <c r="D52" s="15"/>
      <c r="E52" s="15"/>
      <c r="F52" s="15"/>
      <c r="G52" s="15"/>
      <c r="H52" s="15"/>
      <c r="I52" s="15"/>
    </row>
    <row r="53" spans="1:25">
      <c r="A53" s="81"/>
      <c r="B53" s="15"/>
      <c r="C53" s="15"/>
      <c r="D53" s="15"/>
      <c r="E53" s="15"/>
      <c r="F53" s="15"/>
      <c r="G53" s="15"/>
      <c r="H53" s="15"/>
      <c r="I53" s="15"/>
    </row>
    <row r="54" spans="1:25">
      <c r="A54" s="81"/>
      <c r="B54" s="15"/>
      <c r="C54" s="15"/>
      <c r="D54" s="15"/>
      <c r="E54" s="15"/>
      <c r="F54" s="15"/>
      <c r="G54" s="15"/>
      <c r="H54" s="15"/>
      <c r="I54" s="15"/>
    </row>
    <row r="55" spans="1:25">
      <c r="A55" s="81"/>
      <c r="B55" s="15"/>
      <c r="C55" s="15"/>
      <c r="D55" s="15"/>
      <c r="E55" s="15"/>
      <c r="F55" s="15"/>
      <c r="G55" s="15"/>
      <c r="H55" s="15"/>
      <c r="I55" s="15"/>
    </row>
    <row r="56" spans="1:25">
      <c r="A56" s="81"/>
      <c r="B56" s="15"/>
      <c r="C56" s="15"/>
      <c r="D56" s="15"/>
      <c r="E56" s="15"/>
      <c r="F56" s="15"/>
      <c r="G56" s="15"/>
      <c r="H56" s="15"/>
      <c r="I56" s="15"/>
    </row>
    <row r="57" spans="1:25" ht="14.25">
      <c r="A57" s="81"/>
      <c r="B57" s="15"/>
      <c r="C57" s="15"/>
      <c r="D57" s="15"/>
      <c r="E57" s="15"/>
      <c r="F57" s="15"/>
      <c r="G57" s="15"/>
      <c r="H57" s="15"/>
      <c r="I57" s="15"/>
      <c r="N57" s="11"/>
    </row>
    <row r="58" spans="1:25">
      <c r="A58" s="81"/>
      <c r="B58" s="15"/>
      <c r="C58" s="15"/>
      <c r="D58" s="15"/>
      <c r="E58" s="15"/>
      <c r="F58" s="15"/>
      <c r="G58" s="15"/>
      <c r="H58" s="15"/>
      <c r="I58" s="15"/>
    </row>
    <row r="59" spans="1:25">
      <c r="A59" s="81"/>
      <c r="B59" s="15"/>
      <c r="C59" s="15"/>
      <c r="D59" s="15"/>
      <c r="E59" s="15"/>
      <c r="F59" s="15"/>
      <c r="G59" s="15"/>
      <c r="H59" s="15"/>
      <c r="I59" s="15"/>
    </row>
    <row r="61" spans="1:25">
      <c r="A61" s="8"/>
    </row>
    <row r="62" spans="1:25">
      <c r="A62" s="8"/>
      <c r="B62" s="6"/>
      <c r="C62" s="6"/>
      <c r="D62" s="6"/>
      <c r="E62" s="6"/>
      <c r="F62" s="6"/>
      <c r="G62" s="6"/>
      <c r="H62" s="6"/>
      <c r="I62" s="6"/>
      <c r="Y62" s="10"/>
    </row>
    <row r="63" spans="1:25">
      <c r="A63" s="8"/>
      <c r="B63" s="6"/>
      <c r="C63" s="6"/>
      <c r="D63" s="6"/>
      <c r="E63" s="6"/>
      <c r="F63" s="6"/>
      <c r="G63" s="6"/>
      <c r="H63" s="6"/>
      <c r="I63" s="6"/>
    </row>
    <row r="64" spans="1:25">
      <c r="A64" s="8"/>
      <c r="B64" s="6"/>
      <c r="C64" s="6"/>
      <c r="D64" s="6"/>
      <c r="E64" s="6"/>
      <c r="F64" s="6"/>
      <c r="G64" s="6"/>
      <c r="H64" s="6"/>
      <c r="I64" s="6"/>
    </row>
    <row r="65" spans="1:9">
      <c r="A65" s="8"/>
      <c r="B65" s="6"/>
      <c r="C65" s="6"/>
      <c r="D65" s="6"/>
      <c r="E65" s="6"/>
      <c r="F65" s="6"/>
      <c r="G65" s="6"/>
      <c r="H65" s="6"/>
      <c r="I65" s="6"/>
    </row>
    <row r="66" spans="1:9">
      <c r="B66" s="6"/>
      <c r="C66" s="6"/>
      <c r="D66" s="6"/>
      <c r="E66" s="6"/>
      <c r="F66" s="6"/>
      <c r="G66" s="6"/>
      <c r="H66" s="6"/>
      <c r="I66" s="6"/>
    </row>
    <row r="67" spans="1:9">
      <c r="B67" s="6"/>
      <c r="C67" s="6"/>
      <c r="D67" s="6"/>
      <c r="E67" s="6"/>
      <c r="F67" s="6"/>
      <c r="G67" s="6"/>
      <c r="H67" s="6"/>
      <c r="I67" s="6"/>
    </row>
    <row r="68" spans="1:9">
      <c r="B68" s="6"/>
      <c r="C68" s="6"/>
      <c r="D68" s="6"/>
      <c r="E68" s="6"/>
      <c r="F68" s="6"/>
      <c r="G68" s="6"/>
      <c r="H68" s="6"/>
      <c r="I68" s="6"/>
    </row>
    <row r="69" spans="1:9">
      <c r="B69" s="6"/>
      <c r="C69" s="6"/>
      <c r="D69" s="6"/>
      <c r="E69" s="6"/>
      <c r="F69" s="6"/>
      <c r="G69" s="6"/>
      <c r="H69" s="6"/>
      <c r="I69" s="6"/>
    </row>
    <row r="70" spans="1:9">
      <c r="B70" s="6"/>
      <c r="C70" s="6"/>
      <c r="D70" s="6"/>
      <c r="E70" s="6"/>
      <c r="F70" s="6"/>
      <c r="G70" s="6"/>
      <c r="H70" s="6"/>
      <c r="I70" s="6"/>
    </row>
    <row r="71" spans="1:9">
      <c r="B71" s="6"/>
      <c r="C71" s="6"/>
      <c r="D71" s="6"/>
      <c r="E71" s="6"/>
      <c r="F71" s="6"/>
      <c r="G71" s="6"/>
      <c r="H71" s="6"/>
      <c r="I71" s="6"/>
    </row>
    <row r="72" spans="1:9">
      <c r="B72" s="6"/>
      <c r="C72" s="6"/>
      <c r="D72" s="6"/>
      <c r="E72" s="6"/>
      <c r="F72" s="6"/>
      <c r="G72" s="6"/>
      <c r="H72" s="6"/>
      <c r="I72" s="6"/>
    </row>
  </sheetData>
  <mergeCells count="9">
    <mergeCell ref="K1:Q1"/>
    <mergeCell ref="A33:I33"/>
    <mergeCell ref="A1:I1"/>
    <mergeCell ref="B2:H2"/>
    <mergeCell ref="I2:I3"/>
    <mergeCell ref="A17:I17"/>
    <mergeCell ref="A19:I19"/>
    <mergeCell ref="B20:H20"/>
    <mergeCell ref="I20:I21"/>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Y72"/>
  <sheetViews>
    <sheetView topLeftCell="I1" workbookViewId="0">
      <selection activeCell="B49" sqref="B49"/>
    </sheetView>
  </sheetViews>
  <sheetFormatPr defaultRowHeight="12.75"/>
  <cols>
    <col min="1" max="1" width="15.42578125" style="1" customWidth="1"/>
    <col min="2" max="2" width="9.7109375" style="1" customWidth="1"/>
    <col min="3" max="3" width="10.140625" style="1" bestFit="1" customWidth="1"/>
    <col min="4" max="4" width="9.85546875" style="1" customWidth="1"/>
    <col min="5" max="5" width="10.140625" style="1" customWidth="1"/>
    <col min="6" max="6" width="10.140625" style="1" bestFit="1" customWidth="1"/>
    <col min="7" max="8" width="9.28515625" style="1" bestFit="1" customWidth="1"/>
    <col min="9" max="9" width="13.28515625" style="1" customWidth="1"/>
    <col min="10" max="16384" width="9.140625" style="1"/>
  </cols>
  <sheetData>
    <row r="1" spans="1:17" ht="15">
      <c r="A1" s="405" t="s">
        <v>177</v>
      </c>
      <c r="B1" s="406"/>
      <c r="C1" s="406"/>
      <c r="D1" s="406"/>
      <c r="E1" s="406"/>
      <c r="F1" s="406"/>
      <c r="G1" s="406"/>
      <c r="H1" s="406"/>
      <c r="I1" s="407"/>
      <c r="K1" s="349" t="s">
        <v>204</v>
      </c>
      <c r="L1" s="349"/>
      <c r="M1" s="349"/>
      <c r="N1" s="349"/>
      <c r="O1" s="349"/>
      <c r="P1" s="349"/>
      <c r="Q1" s="349"/>
    </row>
    <row r="2" spans="1:17" ht="45">
      <c r="A2" s="335" t="s">
        <v>106</v>
      </c>
      <c r="B2" s="408" t="s">
        <v>178</v>
      </c>
      <c r="C2" s="408"/>
      <c r="D2" s="408"/>
      <c r="E2" s="408"/>
      <c r="F2" s="408"/>
      <c r="G2" s="408"/>
      <c r="H2" s="408"/>
      <c r="I2" s="409" t="s">
        <v>96</v>
      </c>
    </row>
    <row r="3" spans="1:17" ht="15">
      <c r="A3" s="336" t="s">
        <v>107</v>
      </c>
      <c r="B3" s="337">
        <v>0</v>
      </c>
      <c r="C3" s="337">
        <v>1</v>
      </c>
      <c r="D3" s="337">
        <v>2</v>
      </c>
      <c r="E3" s="337">
        <v>3</v>
      </c>
      <c r="F3" s="337">
        <v>4</v>
      </c>
      <c r="G3" s="337">
        <v>5</v>
      </c>
      <c r="H3" s="337">
        <v>6</v>
      </c>
      <c r="I3" s="409"/>
    </row>
    <row r="4" spans="1:17">
      <c r="A4" s="343" t="s">
        <v>87</v>
      </c>
      <c r="B4" s="137">
        <v>2004358</v>
      </c>
      <c r="C4" s="137">
        <v>24257495</v>
      </c>
      <c r="D4" s="137">
        <v>51919798</v>
      </c>
      <c r="E4" s="137">
        <v>25616970</v>
      </c>
      <c r="F4" s="137">
        <v>9909224</v>
      </c>
      <c r="G4" s="137">
        <v>2890677</v>
      </c>
      <c r="H4" s="137">
        <v>1264669</v>
      </c>
      <c r="I4" s="139">
        <v>117863191</v>
      </c>
    </row>
    <row r="5" spans="1:17">
      <c r="A5" s="344" t="s">
        <v>90</v>
      </c>
      <c r="B5" s="137">
        <v>1259278</v>
      </c>
      <c r="C5" s="137">
        <v>1124738</v>
      </c>
      <c r="D5" s="137">
        <v>743075</v>
      </c>
      <c r="E5" s="137">
        <v>268281</v>
      </c>
      <c r="F5" s="137">
        <v>85040</v>
      </c>
      <c r="G5" s="137">
        <v>26046</v>
      </c>
      <c r="H5" s="137">
        <v>12351</v>
      </c>
      <c r="I5" s="139">
        <v>3518809</v>
      </c>
    </row>
    <row r="6" spans="1:17" ht="25.5">
      <c r="A6" s="344" t="s">
        <v>179</v>
      </c>
      <c r="B6" s="137">
        <v>24236</v>
      </c>
      <c r="C6" s="137">
        <v>31088</v>
      </c>
      <c r="D6" s="137">
        <v>20660</v>
      </c>
      <c r="E6" s="137">
        <v>7029</v>
      </c>
      <c r="F6" s="137">
        <v>2485</v>
      </c>
      <c r="G6" s="137">
        <v>1134</v>
      </c>
      <c r="H6" s="338">
        <v>49</v>
      </c>
      <c r="I6" s="139">
        <v>86681</v>
      </c>
    </row>
    <row r="7" spans="1:17" ht="25.5">
      <c r="A7" s="344" t="s">
        <v>92</v>
      </c>
      <c r="B7" s="137">
        <v>1088277</v>
      </c>
      <c r="C7" s="137">
        <v>726271</v>
      </c>
      <c r="D7" s="137">
        <v>343678</v>
      </c>
      <c r="E7" s="137">
        <v>92143</v>
      </c>
      <c r="F7" s="137">
        <v>29892</v>
      </c>
      <c r="G7" s="137">
        <v>7263</v>
      </c>
      <c r="H7" s="137">
        <v>4148</v>
      </c>
      <c r="I7" s="139">
        <v>2291672</v>
      </c>
    </row>
    <row r="8" spans="1:17">
      <c r="A8" s="344" t="s">
        <v>49</v>
      </c>
      <c r="B8" s="137">
        <v>70438</v>
      </c>
      <c r="C8" s="137">
        <v>181906</v>
      </c>
      <c r="D8" s="137">
        <v>317901</v>
      </c>
      <c r="E8" s="137">
        <v>99433</v>
      </c>
      <c r="F8" s="137">
        <v>32689</v>
      </c>
      <c r="G8" s="137">
        <v>8717</v>
      </c>
      <c r="H8" s="137">
        <v>3175</v>
      </c>
      <c r="I8" s="139">
        <v>714259</v>
      </c>
    </row>
    <row r="9" spans="1:17">
      <c r="A9" s="344" t="s">
        <v>50</v>
      </c>
      <c r="B9" s="137">
        <v>3462</v>
      </c>
      <c r="C9" s="137">
        <v>11465</v>
      </c>
      <c r="D9" s="137">
        <v>17233</v>
      </c>
      <c r="E9" s="137">
        <v>6211</v>
      </c>
      <c r="F9" s="338">
        <v>677</v>
      </c>
      <c r="G9" s="338">
        <v>421</v>
      </c>
      <c r="H9" s="338">
        <v>233</v>
      </c>
      <c r="I9" s="139">
        <v>39702</v>
      </c>
    </row>
    <row r="10" spans="1:17">
      <c r="A10" s="344" t="s">
        <v>51</v>
      </c>
      <c r="B10" s="137">
        <v>70471</v>
      </c>
      <c r="C10" s="137">
        <v>41297</v>
      </c>
      <c r="D10" s="137">
        <v>20468</v>
      </c>
      <c r="E10" s="137">
        <v>7679</v>
      </c>
      <c r="F10" s="137">
        <v>3213</v>
      </c>
      <c r="G10" s="338">
        <v>578</v>
      </c>
      <c r="H10" s="338">
        <v>133</v>
      </c>
      <c r="I10" s="139">
        <v>143839</v>
      </c>
    </row>
    <row r="11" spans="1:17">
      <c r="A11" s="344" t="s">
        <v>31</v>
      </c>
      <c r="B11" s="137">
        <v>13635</v>
      </c>
      <c r="C11" s="137">
        <v>62514</v>
      </c>
      <c r="D11" s="137">
        <v>104589</v>
      </c>
      <c r="E11" s="137">
        <v>54009</v>
      </c>
      <c r="F11" s="137">
        <v>22142</v>
      </c>
      <c r="G11" s="137">
        <v>6871</v>
      </c>
      <c r="H11" s="137">
        <v>3179</v>
      </c>
      <c r="I11" s="139">
        <v>266939</v>
      </c>
    </row>
    <row r="12" spans="1:17">
      <c r="A12" s="344" t="s">
        <v>32</v>
      </c>
      <c r="B12" s="137">
        <v>164227</v>
      </c>
      <c r="C12" s="137">
        <v>224350</v>
      </c>
      <c r="D12" s="137">
        <v>198301</v>
      </c>
      <c r="E12" s="137">
        <v>83600</v>
      </c>
      <c r="F12" s="137">
        <v>26506</v>
      </c>
      <c r="G12" s="137">
        <v>7852</v>
      </c>
      <c r="H12" s="137">
        <v>2952</v>
      </c>
      <c r="I12" s="139">
        <v>707788</v>
      </c>
    </row>
    <row r="13" spans="1:17">
      <c r="A13" s="344" t="s">
        <v>109</v>
      </c>
      <c r="B13" s="137">
        <v>869458</v>
      </c>
      <c r="C13" s="137">
        <v>1047631</v>
      </c>
      <c r="D13" s="137">
        <v>835072</v>
      </c>
      <c r="E13" s="137">
        <v>341003</v>
      </c>
      <c r="F13" s="137">
        <v>123401</v>
      </c>
      <c r="G13" s="137">
        <v>40340</v>
      </c>
      <c r="H13" s="137">
        <v>25434</v>
      </c>
      <c r="I13" s="139">
        <v>3282339</v>
      </c>
    </row>
    <row r="14" spans="1:17">
      <c r="A14" s="344" t="s">
        <v>35</v>
      </c>
      <c r="B14" s="137">
        <v>246426</v>
      </c>
      <c r="C14" s="137">
        <v>1157741</v>
      </c>
      <c r="D14" s="137">
        <v>2555155</v>
      </c>
      <c r="E14" s="137">
        <v>1091954</v>
      </c>
      <c r="F14" s="137">
        <v>388634</v>
      </c>
      <c r="G14" s="137">
        <v>118913</v>
      </c>
      <c r="H14" s="137">
        <v>57554</v>
      </c>
      <c r="I14" s="139">
        <v>5616377</v>
      </c>
    </row>
    <row r="15" spans="1:17">
      <c r="A15" s="344" t="s">
        <v>95</v>
      </c>
      <c r="B15" s="137">
        <v>195038</v>
      </c>
      <c r="C15" s="137">
        <v>330454</v>
      </c>
      <c r="D15" s="137">
        <v>372798</v>
      </c>
      <c r="E15" s="137">
        <v>164877</v>
      </c>
      <c r="F15" s="137">
        <v>61581</v>
      </c>
      <c r="G15" s="137">
        <v>16443</v>
      </c>
      <c r="H15" s="137">
        <v>7489</v>
      </c>
      <c r="I15" s="139">
        <v>1148680</v>
      </c>
    </row>
    <row r="16" spans="1:17" ht="15">
      <c r="A16" s="336" t="s">
        <v>96</v>
      </c>
      <c r="B16" s="137">
        <v>6009304</v>
      </c>
      <c r="C16" s="137">
        <v>29196950</v>
      </c>
      <c r="D16" s="137">
        <v>57448728</v>
      </c>
      <c r="E16" s="137">
        <v>27833189</v>
      </c>
      <c r="F16" s="137">
        <v>10685484</v>
      </c>
      <c r="G16" s="137">
        <v>3125255</v>
      </c>
      <c r="H16" s="137">
        <v>1381366</v>
      </c>
      <c r="I16" s="139">
        <v>135680276</v>
      </c>
      <c r="L16" s="38"/>
    </row>
    <row r="17" spans="1:9" ht="15.75" thickBot="1">
      <c r="A17" s="402" t="s">
        <v>180</v>
      </c>
      <c r="B17" s="403"/>
      <c r="C17" s="403"/>
      <c r="D17" s="403"/>
      <c r="E17" s="403"/>
      <c r="F17" s="403"/>
      <c r="G17" s="403"/>
      <c r="H17" s="403"/>
      <c r="I17" s="404"/>
    </row>
    <row r="18" spans="1:9" ht="13.5" thickBot="1">
      <c r="A18" s="98"/>
      <c r="B18" s="98"/>
      <c r="C18" s="98"/>
      <c r="D18" s="98"/>
      <c r="E18" s="98"/>
      <c r="F18" s="98"/>
      <c r="G18" s="98"/>
      <c r="H18" s="98"/>
      <c r="I18" s="98"/>
    </row>
    <row r="19" spans="1:9" ht="15">
      <c r="A19" s="405" t="s">
        <v>181</v>
      </c>
      <c r="B19" s="406"/>
      <c r="C19" s="406"/>
      <c r="D19" s="406"/>
      <c r="E19" s="406"/>
      <c r="F19" s="406"/>
      <c r="G19" s="406"/>
      <c r="H19" s="406"/>
      <c r="I19" s="407"/>
    </row>
    <row r="20" spans="1:9" ht="30">
      <c r="A20" s="335" t="s">
        <v>152</v>
      </c>
      <c r="B20" s="408" t="s">
        <v>178</v>
      </c>
      <c r="C20" s="408"/>
      <c r="D20" s="408"/>
      <c r="E20" s="408"/>
      <c r="F20" s="408"/>
      <c r="G20" s="408"/>
      <c r="H20" s="408"/>
      <c r="I20" s="409" t="s">
        <v>96</v>
      </c>
    </row>
    <row r="21" spans="1:9" ht="15">
      <c r="A21" s="336" t="s">
        <v>107</v>
      </c>
      <c r="B21" s="337">
        <v>0</v>
      </c>
      <c r="C21" s="337">
        <v>1</v>
      </c>
      <c r="D21" s="337">
        <v>2</v>
      </c>
      <c r="E21" s="337">
        <v>3</v>
      </c>
      <c r="F21" s="337">
        <v>4</v>
      </c>
      <c r="G21" s="337">
        <v>5</v>
      </c>
      <c r="H21" s="337">
        <v>6</v>
      </c>
      <c r="I21" s="409"/>
    </row>
    <row r="22" spans="1:9">
      <c r="A22" s="141" t="s">
        <v>182</v>
      </c>
      <c r="B22" s="137">
        <v>1289556</v>
      </c>
      <c r="C22" s="137">
        <v>21055252</v>
      </c>
      <c r="D22" s="137">
        <v>46736712</v>
      </c>
      <c r="E22" s="137">
        <v>23025530</v>
      </c>
      <c r="F22" s="137">
        <v>8903585</v>
      </c>
      <c r="G22" s="137">
        <v>2589426</v>
      </c>
      <c r="H22" s="137">
        <v>1123999</v>
      </c>
      <c r="I22" s="139">
        <v>104724060</v>
      </c>
    </row>
    <row r="23" spans="1:9">
      <c r="A23" s="141" t="s">
        <v>183</v>
      </c>
      <c r="B23" s="137">
        <v>486003</v>
      </c>
      <c r="C23" s="137">
        <v>2546661</v>
      </c>
      <c r="D23" s="137">
        <v>4152394</v>
      </c>
      <c r="E23" s="137">
        <v>1978182</v>
      </c>
      <c r="F23" s="137">
        <v>747578</v>
      </c>
      <c r="G23" s="137">
        <v>219052</v>
      </c>
      <c r="H23" s="137">
        <v>100217</v>
      </c>
      <c r="I23" s="139">
        <v>10230087</v>
      </c>
    </row>
    <row r="24" spans="1:9">
      <c r="A24" s="141" t="s">
        <v>184</v>
      </c>
      <c r="B24" s="137">
        <v>102558</v>
      </c>
      <c r="C24" s="137">
        <v>377135</v>
      </c>
      <c r="D24" s="137">
        <v>618948</v>
      </c>
      <c r="E24" s="137">
        <v>394150</v>
      </c>
      <c r="F24" s="137">
        <v>148998</v>
      </c>
      <c r="G24" s="137">
        <v>44903</v>
      </c>
      <c r="H24" s="137">
        <v>22807</v>
      </c>
      <c r="I24" s="139">
        <v>1709499</v>
      </c>
    </row>
    <row r="25" spans="1:9">
      <c r="A25" s="141" t="s">
        <v>185</v>
      </c>
      <c r="B25" s="137">
        <v>54592</v>
      </c>
      <c r="C25" s="137">
        <v>136973</v>
      </c>
      <c r="D25" s="137">
        <v>212565</v>
      </c>
      <c r="E25" s="137">
        <v>113706</v>
      </c>
      <c r="F25" s="137">
        <v>68195</v>
      </c>
      <c r="G25" s="137">
        <v>20828</v>
      </c>
      <c r="H25" s="137">
        <v>6890</v>
      </c>
      <c r="I25" s="139">
        <v>613749</v>
      </c>
    </row>
    <row r="26" spans="1:9">
      <c r="A26" s="141" t="s">
        <v>186</v>
      </c>
      <c r="B26" s="137">
        <v>25240</v>
      </c>
      <c r="C26" s="137">
        <v>54828</v>
      </c>
      <c r="D26" s="137">
        <v>70072</v>
      </c>
      <c r="E26" s="137">
        <v>38978</v>
      </c>
      <c r="F26" s="137">
        <v>17169</v>
      </c>
      <c r="G26" s="137">
        <v>8512</v>
      </c>
      <c r="H26" s="137">
        <v>4155</v>
      </c>
      <c r="I26" s="139">
        <v>218954</v>
      </c>
    </row>
    <row r="27" spans="1:9">
      <c r="A27" s="141" t="s">
        <v>187</v>
      </c>
      <c r="B27" s="137">
        <v>16522</v>
      </c>
      <c r="C27" s="137">
        <v>28173</v>
      </c>
      <c r="D27" s="137">
        <v>37435</v>
      </c>
      <c r="E27" s="137">
        <v>18925</v>
      </c>
      <c r="F27" s="137">
        <v>5290</v>
      </c>
      <c r="G27" s="137">
        <v>2101</v>
      </c>
      <c r="H27" s="137">
        <v>2774</v>
      </c>
      <c r="I27" s="139">
        <v>111220</v>
      </c>
    </row>
    <row r="28" spans="1:9">
      <c r="A28" s="141" t="s">
        <v>188</v>
      </c>
      <c r="B28" s="137">
        <v>7957</v>
      </c>
      <c r="C28" s="137">
        <v>15405</v>
      </c>
      <c r="D28" s="137">
        <v>26480</v>
      </c>
      <c r="E28" s="137">
        <v>13296</v>
      </c>
      <c r="F28" s="137">
        <v>6125</v>
      </c>
      <c r="G28" s="137">
        <v>1724</v>
      </c>
      <c r="H28" s="338">
        <v>895</v>
      </c>
      <c r="I28" s="139">
        <v>71882</v>
      </c>
    </row>
    <row r="29" spans="1:9">
      <c r="A29" s="141" t="s">
        <v>189</v>
      </c>
      <c r="B29" s="137">
        <v>4063</v>
      </c>
      <c r="C29" s="137">
        <v>10897</v>
      </c>
      <c r="D29" s="137">
        <v>16401</v>
      </c>
      <c r="E29" s="137">
        <v>9044</v>
      </c>
      <c r="F29" s="137">
        <v>3119</v>
      </c>
      <c r="G29" s="338">
        <v>935</v>
      </c>
      <c r="H29" s="338">
        <v>303</v>
      </c>
      <c r="I29" s="139">
        <v>44762</v>
      </c>
    </row>
    <row r="30" spans="1:9">
      <c r="A30" s="141" t="s">
        <v>190</v>
      </c>
      <c r="B30" s="137">
        <v>1059</v>
      </c>
      <c r="C30" s="137">
        <v>4756</v>
      </c>
      <c r="D30" s="137">
        <v>6464</v>
      </c>
      <c r="E30" s="137">
        <v>3437</v>
      </c>
      <c r="F30" s="338">
        <v>911</v>
      </c>
      <c r="G30" s="338">
        <v>222</v>
      </c>
      <c r="H30" s="338">
        <v>0</v>
      </c>
      <c r="I30" s="139">
        <v>16849</v>
      </c>
    </row>
    <row r="31" spans="1:9">
      <c r="A31" s="141" t="s">
        <v>191</v>
      </c>
      <c r="B31" s="137">
        <v>16808</v>
      </c>
      <c r="C31" s="137">
        <v>27415</v>
      </c>
      <c r="D31" s="137">
        <v>42327</v>
      </c>
      <c r="E31" s="137">
        <v>21722</v>
      </c>
      <c r="F31" s="137">
        <v>8254</v>
      </c>
      <c r="G31" s="137">
        <v>2974</v>
      </c>
      <c r="H31" s="137">
        <v>2629</v>
      </c>
      <c r="I31" s="139">
        <v>122129</v>
      </c>
    </row>
    <row r="32" spans="1:9" ht="15">
      <c r="A32" s="336" t="s">
        <v>96</v>
      </c>
      <c r="B32" s="137">
        <v>2004358</v>
      </c>
      <c r="C32" s="137">
        <v>24257495</v>
      </c>
      <c r="D32" s="137">
        <v>51919798</v>
      </c>
      <c r="E32" s="137">
        <v>25616970</v>
      </c>
      <c r="F32" s="137">
        <v>9909224</v>
      </c>
      <c r="G32" s="137">
        <v>2890677</v>
      </c>
      <c r="H32" s="137">
        <v>1264669</v>
      </c>
      <c r="I32" s="139">
        <v>117863191</v>
      </c>
    </row>
    <row r="33" spans="1:13" ht="15.75" thickBot="1">
      <c r="A33" s="402" t="s">
        <v>192</v>
      </c>
      <c r="B33" s="403"/>
      <c r="C33" s="403"/>
      <c r="D33" s="403"/>
      <c r="E33" s="403"/>
      <c r="F33" s="403"/>
      <c r="G33" s="403"/>
      <c r="H33" s="403"/>
      <c r="I33" s="404"/>
    </row>
    <row r="34" spans="1:13" ht="15" thickBot="1">
      <c r="A34" s="98"/>
      <c r="B34" s="98"/>
      <c r="C34" s="98"/>
      <c r="D34" s="98"/>
      <c r="E34" s="98"/>
      <c r="F34" s="98"/>
      <c r="G34" s="98"/>
      <c r="H34" s="98"/>
      <c r="I34" s="98"/>
      <c r="M34" s="11"/>
    </row>
    <row r="35" spans="1:13" ht="60">
      <c r="A35" s="345" t="s">
        <v>107</v>
      </c>
      <c r="B35" s="340" t="s">
        <v>194</v>
      </c>
      <c r="C35" s="340" t="s">
        <v>280</v>
      </c>
      <c r="D35" s="340" t="s">
        <v>195</v>
      </c>
      <c r="E35" s="340" t="s">
        <v>196</v>
      </c>
      <c r="F35" s="340" t="s">
        <v>197</v>
      </c>
      <c r="G35" s="340" t="s">
        <v>198</v>
      </c>
      <c r="H35" s="340" t="s">
        <v>199</v>
      </c>
      <c r="I35" s="341" t="s">
        <v>281</v>
      </c>
    </row>
    <row r="36" spans="1:13" ht="13.5" customHeight="1">
      <c r="A36" s="141" t="s">
        <v>312</v>
      </c>
      <c r="B36" s="137">
        <v>1289556</v>
      </c>
      <c r="C36" s="137">
        <v>21055252</v>
      </c>
      <c r="D36" s="137">
        <v>46736712</v>
      </c>
      <c r="E36" s="137">
        <v>23025530</v>
      </c>
      <c r="F36" s="137">
        <v>8903585</v>
      </c>
      <c r="G36" s="137">
        <v>2589426</v>
      </c>
      <c r="H36" s="137">
        <v>1123999</v>
      </c>
      <c r="I36" s="139">
        <v>104724060</v>
      </c>
    </row>
    <row r="37" spans="1:13">
      <c r="A37" s="141" t="s">
        <v>308</v>
      </c>
      <c r="B37" s="137">
        <v>486003</v>
      </c>
      <c r="C37" s="137">
        <v>2546661</v>
      </c>
      <c r="D37" s="137">
        <v>4152394</v>
      </c>
      <c r="E37" s="137">
        <v>1978182</v>
      </c>
      <c r="F37" s="137">
        <v>747578</v>
      </c>
      <c r="G37" s="137">
        <v>219052</v>
      </c>
      <c r="H37" s="137">
        <v>100217</v>
      </c>
      <c r="I37" s="139">
        <v>10230087</v>
      </c>
    </row>
    <row r="38" spans="1:13">
      <c r="A38" s="141" t="s">
        <v>309</v>
      </c>
      <c r="B38" s="137">
        <f>B24+B25+B26+B27+B28+B29+B30+B31</f>
        <v>228799</v>
      </c>
      <c r="C38" s="137">
        <f t="shared" ref="C38:I38" si="0">C24+C25+C26+C27+C28+C29+C30+C31</f>
        <v>655582</v>
      </c>
      <c r="D38" s="137">
        <f t="shared" si="0"/>
        <v>1030692</v>
      </c>
      <c r="E38" s="137">
        <f t="shared" si="0"/>
        <v>613258</v>
      </c>
      <c r="F38" s="137">
        <f t="shared" si="0"/>
        <v>258061</v>
      </c>
      <c r="G38" s="137">
        <f t="shared" si="0"/>
        <v>82199</v>
      </c>
      <c r="H38" s="137">
        <f t="shared" si="0"/>
        <v>40453</v>
      </c>
      <c r="I38" s="139">
        <f t="shared" si="0"/>
        <v>2909044</v>
      </c>
    </row>
    <row r="39" spans="1:13">
      <c r="A39" s="141" t="s">
        <v>310</v>
      </c>
      <c r="B39" s="137">
        <f>B5+B6+B7+B8+B9</f>
        <v>2445691</v>
      </c>
      <c r="C39" s="137">
        <f t="shared" ref="C39:I39" si="1">C5+C6+C7+C8+C9</f>
        <v>2075468</v>
      </c>
      <c r="D39" s="137">
        <f t="shared" si="1"/>
        <v>1442547</v>
      </c>
      <c r="E39" s="137">
        <f t="shared" si="1"/>
        <v>473097</v>
      </c>
      <c r="F39" s="137">
        <f t="shared" si="1"/>
        <v>150783</v>
      </c>
      <c r="G39" s="137">
        <f t="shared" si="1"/>
        <v>43581</v>
      </c>
      <c r="H39" s="137">
        <f t="shared" si="1"/>
        <v>19956</v>
      </c>
      <c r="I39" s="139">
        <f t="shared" si="1"/>
        <v>6651123</v>
      </c>
      <c r="J39" s="6"/>
    </row>
    <row r="40" spans="1:13">
      <c r="A40" s="141" t="s">
        <v>51</v>
      </c>
      <c r="B40" s="137">
        <v>70471</v>
      </c>
      <c r="C40" s="137">
        <v>41297</v>
      </c>
      <c r="D40" s="137">
        <v>20468</v>
      </c>
      <c r="E40" s="137">
        <v>7679</v>
      </c>
      <c r="F40" s="137">
        <v>3213</v>
      </c>
      <c r="G40" s="137">
        <v>578</v>
      </c>
      <c r="H40" s="137">
        <v>133</v>
      </c>
      <c r="I40" s="139">
        <v>143839</v>
      </c>
      <c r="J40" s="6"/>
    </row>
    <row r="41" spans="1:13">
      <c r="A41" s="141" t="s">
        <v>31</v>
      </c>
      <c r="B41" s="137">
        <v>13635</v>
      </c>
      <c r="C41" s="137">
        <v>62514</v>
      </c>
      <c r="D41" s="137">
        <v>104589</v>
      </c>
      <c r="E41" s="137">
        <v>54009</v>
      </c>
      <c r="F41" s="137">
        <v>22142</v>
      </c>
      <c r="G41" s="137">
        <v>6871</v>
      </c>
      <c r="H41" s="137">
        <v>3179</v>
      </c>
      <c r="I41" s="139">
        <v>266939</v>
      </c>
      <c r="J41" s="6"/>
    </row>
    <row r="42" spans="1:13">
      <c r="A42" s="141" t="s">
        <v>32</v>
      </c>
      <c r="B42" s="137">
        <v>164227</v>
      </c>
      <c r="C42" s="137">
        <v>224350</v>
      </c>
      <c r="D42" s="137">
        <v>198301</v>
      </c>
      <c r="E42" s="137">
        <v>83600</v>
      </c>
      <c r="F42" s="137">
        <v>26506</v>
      </c>
      <c r="G42" s="137">
        <v>7852</v>
      </c>
      <c r="H42" s="137">
        <v>2952</v>
      </c>
      <c r="I42" s="139">
        <v>707788</v>
      </c>
      <c r="J42" s="6"/>
    </row>
    <row r="43" spans="1:13">
      <c r="A43" s="141" t="s">
        <v>109</v>
      </c>
      <c r="B43" s="137">
        <v>869458</v>
      </c>
      <c r="C43" s="137">
        <v>1047631</v>
      </c>
      <c r="D43" s="137">
        <v>835072</v>
      </c>
      <c r="E43" s="137">
        <v>341003</v>
      </c>
      <c r="F43" s="137">
        <v>123401</v>
      </c>
      <c r="G43" s="137">
        <v>40340</v>
      </c>
      <c r="H43" s="137">
        <v>25434</v>
      </c>
      <c r="I43" s="139">
        <v>3282339</v>
      </c>
      <c r="J43" s="6"/>
    </row>
    <row r="44" spans="1:13">
      <c r="A44" s="141" t="s">
        <v>35</v>
      </c>
      <c r="B44" s="137">
        <v>246426</v>
      </c>
      <c r="C44" s="137">
        <v>1157741</v>
      </c>
      <c r="D44" s="137">
        <v>2555155</v>
      </c>
      <c r="E44" s="137">
        <v>1091954</v>
      </c>
      <c r="F44" s="137">
        <v>388634</v>
      </c>
      <c r="G44" s="137">
        <v>118913</v>
      </c>
      <c r="H44" s="137">
        <v>57554</v>
      </c>
      <c r="I44" s="139">
        <v>5616377</v>
      </c>
      <c r="J44" s="6"/>
    </row>
    <row r="45" spans="1:13">
      <c r="A45" s="141" t="s">
        <v>311</v>
      </c>
      <c r="B45" s="137">
        <v>195038</v>
      </c>
      <c r="C45" s="137">
        <v>330454</v>
      </c>
      <c r="D45" s="137">
        <v>372798</v>
      </c>
      <c r="E45" s="137">
        <v>164877</v>
      </c>
      <c r="F45" s="137">
        <v>61581</v>
      </c>
      <c r="G45" s="137">
        <v>16443</v>
      </c>
      <c r="H45" s="137">
        <v>7489</v>
      </c>
      <c r="I45" s="139">
        <v>1148680</v>
      </c>
    </row>
    <row r="46" spans="1:13" ht="15.75" thickBot="1">
      <c r="A46" s="334" t="s">
        <v>96</v>
      </c>
      <c r="B46" s="144">
        <v>6009304</v>
      </c>
      <c r="C46" s="144">
        <v>29196950</v>
      </c>
      <c r="D46" s="144">
        <v>57448728</v>
      </c>
      <c r="E46" s="144">
        <v>27833189</v>
      </c>
      <c r="F46" s="144">
        <v>10685484</v>
      </c>
      <c r="G46" s="144">
        <v>3125255</v>
      </c>
      <c r="H46" s="144">
        <v>1381366</v>
      </c>
      <c r="I46" s="145">
        <v>135680276</v>
      </c>
    </row>
    <row r="47" spans="1:13">
      <c r="A47" s="8"/>
      <c r="B47" s="8"/>
      <c r="C47" s="8"/>
      <c r="D47" s="8"/>
      <c r="E47" s="8"/>
      <c r="F47" s="8"/>
      <c r="G47" s="8"/>
      <c r="H47" s="8"/>
      <c r="I47" s="8"/>
    </row>
    <row r="48" spans="1:13" ht="15">
      <c r="A48" s="21"/>
      <c r="B48" s="252"/>
      <c r="C48" s="252"/>
      <c r="D48" s="252"/>
      <c r="E48" s="252"/>
      <c r="F48" s="252"/>
      <c r="G48" s="252"/>
      <c r="H48" s="252"/>
      <c r="I48" s="115"/>
    </row>
    <row r="49" spans="1:25">
      <c r="A49" s="21"/>
      <c r="B49" s="253"/>
      <c r="C49" s="253"/>
      <c r="D49" s="253"/>
      <c r="E49" s="253"/>
      <c r="F49" s="253"/>
      <c r="G49" s="253"/>
      <c r="H49" s="253"/>
      <c r="I49" s="253"/>
    </row>
    <row r="50" spans="1:25">
      <c r="A50" s="21"/>
      <c r="B50" s="253"/>
      <c r="C50" s="253"/>
      <c r="D50" s="253"/>
      <c r="E50" s="253"/>
      <c r="F50" s="253"/>
      <c r="G50" s="253"/>
      <c r="H50" s="253"/>
      <c r="I50" s="253"/>
    </row>
    <row r="51" spans="1:25">
      <c r="A51" s="21"/>
      <c r="B51" s="253"/>
      <c r="C51" s="253"/>
      <c r="D51" s="253"/>
      <c r="E51" s="253"/>
      <c r="F51" s="253"/>
      <c r="G51" s="253"/>
      <c r="H51" s="253"/>
      <c r="I51" s="253"/>
    </row>
    <row r="52" spans="1:25">
      <c r="A52" s="21"/>
      <c r="B52" s="253"/>
      <c r="C52" s="253"/>
      <c r="D52" s="253"/>
      <c r="E52" s="253"/>
      <c r="F52" s="253"/>
      <c r="G52" s="253"/>
      <c r="H52" s="253"/>
      <c r="I52" s="253"/>
    </row>
    <row r="53" spans="1:25">
      <c r="A53" s="21"/>
      <c r="B53" s="253"/>
      <c r="C53" s="253"/>
      <c r="D53" s="253"/>
      <c r="E53" s="253"/>
      <c r="F53" s="253"/>
      <c r="G53" s="253"/>
      <c r="H53" s="253"/>
      <c r="I53" s="253"/>
    </row>
    <row r="54" spans="1:25">
      <c r="A54" s="21"/>
      <c r="B54" s="253"/>
      <c r="C54" s="253"/>
      <c r="D54" s="253"/>
      <c r="E54" s="253"/>
      <c r="F54" s="253"/>
      <c r="G54" s="253"/>
      <c r="H54" s="253"/>
      <c r="I54" s="253"/>
    </row>
    <row r="55" spans="1:25">
      <c r="A55" s="21"/>
      <c r="B55" s="253"/>
      <c r="C55" s="253"/>
      <c r="D55" s="253"/>
      <c r="E55" s="253"/>
      <c r="F55" s="253"/>
      <c r="G55" s="253"/>
      <c r="H55" s="253"/>
      <c r="I55" s="253"/>
    </row>
    <row r="56" spans="1:25">
      <c r="A56" s="21"/>
      <c r="B56" s="253"/>
      <c r="C56" s="253"/>
      <c r="D56" s="253"/>
      <c r="E56" s="253"/>
      <c r="F56" s="253"/>
      <c r="G56" s="253"/>
      <c r="H56" s="253"/>
      <c r="I56" s="253"/>
    </row>
    <row r="57" spans="1:25">
      <c r="A57" s="21"/>
      <c r="B57" s="253"/>
      <c r="C57" s="253"/>
      <c r="D57" s="253"/>
      <c r="E57" s="253"/>
      <c r="F57" s="253"/>
      <c r="G57" s="253"/>
      <c r="H57" s="253"/>
      <c r="I57" s="253"/>
    </row>
    <row r="58" spans="1:25">
      <c r="A58" s="21"/>
      <c r="B58" s="253"/>
      <c r="C58" s="253"/>
      <c r="D58" s="253"/>
      <c r="E58" s="253"/>
      <c r="F58" s="253"/>
      <c r="G58" s="253"/>
      <c r="H58" s="253"/>
      <c r="I58" s="253"/>
    </row>
    <row r="59" spans="1:25">
      <c r="A59" s="21"/>
      <c r="B59" s="253"/>
      <c r="C59" s="253"/>
      <c r="D59" s="253"/>
      <c r="E59" s="253"/>
      <c r="F59" s="253"/>
      <c r="G59" s="253"/>
      <c r="H59" s="253"/>
      <c r="I59" s="253"/>
    </row>
    <row r="60" spans="1:25">
      <c r="A60" s="21"/>
      <c r="B60" s="21"/>
      <c r="C60" s="21"/>
      <c r="D60" s="21"/>
      <c r="E60" s="21"/>
      <c r="F60" s="21"/>
      <c r="G60" s="21"/>
      <c r="H60" s="21"/>
      <c r="I60" s="21"/>
    </row>
    <row r="61" spans="1:25">
      <c r="A61" s="21"/>
      <c r="B61" s="21"/>
      <c r="C61" s="21"/>
      <c r="D61" s="21"/>
      <c r="E61" s="21"/>
      <c r="F61" s="21"/>
      <c r="G61" s="21"/>
      <c r="H61" s="21"/>
      <c r="I61" s="21"/>
    </row>
    <row r="62" spans="1:25">
      <c r="A62" s="21"/>
      <c r="B62" s="253"/>
      <c r="C62" s="253"/>
      <c r="D62" s="253"/>
      <c r="E62" s="253"/>
      <c r="F62" s="253"/>
      <c r="G62" s="253"/>
      <c r="H62" s="253"/>
      <c r="I62" s="253"/>
      <c r="Y62" s="10"/>
    </row>
    <row r="63" spans="1:25">
      <c r="A63" s="21"/>
      <c r="B63" s="253"/>
      <c r="C63" s="253"/>
      <c r="D63" s="253"/>
      <c r="E63" s="253"/>
      <c r="F63" s="253"/>
      <c r="G63" s="253"/>
      <c r="H63" s="253"/>
      <c r="I63" s="253"/>
    </row>
    <row r="64" spans="1:25">
      <c r="A64" s="21"/>
      <c r="B64" s="253"/>
      <c r="C64" s="253"/>
      <c r="D64" s="253"/>
      <c r="E64" s="253"/>
      <c r="F64" s="253"/>
      <c r="G64" s="253"/>
      <c r="H64" s="253"/>
      <c r="I64" s="253"/>
    </row>
    <row r="65" spans="1:9">
      <c r="A65" s="21"/>
      <c r="B65" s="253"/>
      <c r="C65" s="253"/>
      <c r="D65" s="253"/>
      <c r="E65" s="253"/>
      <c r="F65" s="253"/>
      <c r="G65" s="253"/>
      <c r="H65" s="253"/>
      <c r="I65" s="253"/>
    </row>
    <row r="66" spans="1:9">
      <c r="A66" s="21"/>
      <c r="B66" s="253"/>
      <c r="C66" s="253"/>
      <c r="D66" s="253"/>
      <c r="E66" s="253"/>
      <c r="F66" s="253"/>
      <c r="G66" s="253"/>
      <c r="H66" s="253"/>
      <c r="I66" s="253"/>
    </row>
    <row r="67" spans="1:9">
      <c r="A67" s="21"/>
      <c r="B67" s="253"/>
      <c r="C67" s="253"/>
      <c r="D67" s="253"/>
      <c r="E67" s="253"/>
      <c r="F67" s="253"/>
      <c r="G67" s="253"/>
      <c r="H67" s="253"/>
      <c r="I67" s="253"/>
    </row>
    <row r="68" spans="1:9">
      <c r="A68" s="21"/>
      <c r="B68" s="253"/>
      <c r="C68" s="253"/>
      <c r="D68" s="253"/>
      <c r="E68" s="253"/>
      <c r="F68" s="253"/>
      <c r="G68" s="253"/>
      <c r="H68" s="253"/>
      <c r="I68" s="253"/>
    </row>
    <row r="69" spans="1:9">
      <c r="A69" s="21"/>
      <c r="B69" s="253"/>
      <c r="C69" s="253"/>
      <c r="D69" s="253"/>
      <c r="E69" s="253"/>
      <c r="F69" s="253"/>
      <c r="G69" s="253"/>
      <c r="H69" s="253"/>
      <c r="I69" s="253"/>
    </row>
    <row r="70" spans="1:9">
      <c r="A70" s="21"/>
      <c r="B70" s="253"/>
      <c r="C70" s="253"/>
      <c r="D70" s="253"/>
      <c r="E70" s="253"/>
      <c r="F70" s="253"/>
      <c r="G70" s="253"/>
      <c r="H70" s="253"/>
      <c r="I70" s="253"/>
    </row>
    <row r="71" spans="1:9">
      <c r="A71" s="21"/>
      <c r="B71" s="253"/>
      <c r="C71" s="253"/>
      <c r="D71" s="253"/>
      <c r="E71" s="253"/>
      <c r="F71" s="253"/>
      <c r="G71" s="253"/>
      <c r="H71" s="253"/>
      <c r="I71" s="253"/>
    </row>
    <row r="72" spans="1:9">
      <c r="A72" s="21"/>
      <c r="B72" s="253"/>
      <c r="C72" s="253"/>
      <c r="D72" s="253"/>
      <c r="E72" s="253"/>
      <c r="F72" s="253"/>
      <c r="G72" s="253"/>
      <c r="H72" s="253"/>
      <c r="I72" s="253"/>
    </row>
  </sheetData>
  <mergeCells count="9">
    <mergeCell ref="K1:Q1"/>
    <mergeCell ref="A33:I33"/>
    <mergeCell ref="A1:I1"/>
    <mergeCell ref="B2:H2"/>
    <mergeCell ref="I2:I3"/>
    <mergeCell ref="A17:I17"/>
    <mergeCell ref="A19:I19"/>
    <mergeCell ref="B20:H20"/>
    <mergeCell ref="I20:I2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39"/>
  <sheetViews>
    <sheetView topLeftCell="C1" workbookViewId="0">
      <selection activeCell="F2" sqref="F2"/>
    </sheetView>
  </sheetViews>
  <sheetFormatPr defaultRowHeight="12.75"/>
  <cols>
    <col min="1" max="1" width="6.7109375" style="1" customWidth="1"/>
    <col min="2" max="2" width="47.85546875" style="1" customWidth="1"/>
    <col min="3" max="3" width="13.7109375" style="1" customWidth="1"/>
    <col min="4" max="4" width="11.28515625" style="1" customWidth="1"/>
    <col min="5" max="5" width="11.42578125" style="1" customWidth="1"/>
    <col min="6" max="8" width="9.140625" style="1"/>
    <col min="9" max="9" width="14" style="1" bestFit="1" customWidth="1"/>
    <col min="10" max="11" width="9.140625" style="1"/>
    <col min="12" max="12" width="27.85546875" style="1" customWidth="1"/>
    <col min="13" max="14" width="11.140625" style="1" hidden="1" customWidth="1"/>
    <col min="15" max="16" width="10.5703125" style="1" hidden="1" customWidth="1"/>
    <col min="17" max="17" width="9.85546875" style="1" hidden="1" customWidth="1"/>
    <col min="18" max="19" width="0" style="1" hidden="1" customWidth="1"/>
    <col min="20" max="256" width="9.140625" style="1"/>
    <col min="257" max="257" width="6.7109375" style="1" customWidth="1"/>
    <col min="258" max="258" width="26.85546875" style="1" customWidth="1"/>
    <col min="259" max="259" width="13.7109375" style="1" customWidth="1"/>
    <col min="260" max="267" width="9.140625" style="1"/>
    <col min="268" max="268" width="27.85546875" style="1" customWidth="1"/>
    <col min="269" max="269" width="10.42578125" style="1" customWidth="1"/>
    <col min="270" max="270" width="10.7109375" style="1" customWidth="1"/>
    <col min="271" max="272" width="10.5703125" style="1" customWidth="1"/>
    <col min="273" max="273" width="9.85546875" style="1" customWidth="1"/>
    <col min="274" max="512" width="9.140625" style="1"/>
    <col min="513" max="513" width="6.7109375" style="1" customWidth="1"/>
    <col min="514" max="514" width="26.85546875" style="1" customWidth="1"/>
    <col min="515" max="515" width="13.7109375" style="1" customWidth="1"/>
    <col min="516" max="523" width="9.140625" style="1"/>
    <col min="524" max="524" width="27.85546875" style="1" customWidth="1"/>
    <col min="525" max="525" width="10.42578125" style="1" customWidth="1"/>
    <col min="526" max="526" width="10.7109375" style="1" customWidth="1"/>
    <col min="527" max="528" width="10.5703125" style="1" customWidth="1"/>
    <col min="529" max="529" width="9.85546875" style="1" customWidth="1"/>
    <col min="530" max="768" width="9.140625" style="1"/>
    <col min="769" max="769" width="6.7109375" style="1" customWidth="1"/>
    <col min="770" max="770" width="26.85546875" style="1" customWidth="1"/>
    <col min="771" max="771" width="13.7109375" style="1" customWidth="1"/>
    <col min="772" max="779" width="9.140625" style="1"/>
    <col min="780" max="780" width="27.85546875" style="1" customWidth="1"/>
    <col min="781" max="781" width="10.42578125" style="1" customWidth="1"/>
    <col min="782" max="782" width="10.7109375" style="1" customWidth="1"/>
    <col min="783" max="784" width="10.5703125" style="1" customWidth="1"/>
    <col min="785" max="785" width="9.85546875" style="1" customWidth="1"/>
    <col min="786" max="1024" width="9.140625" style="1"/>
    <col min="1025" max="1025" width="6.7109375" style="1" customWidth="1"/>
    <col min="1026" max="1026" width="26.85546875" style="1" customWidth="1"/>
    <col min="1027" max="1027" width="13.7109375" style="1" customWidth="1"/>
    <col min="1028" max="1035" width="9.140625" style="1"/>
    <col min="1036" max="1036" width="27.85546875" style="1" customWidth="1"/>
    <col min="1037" max="1037" width="10.42578125" style="1" customWidth="1"/>
    <col min="1038" max="1038" width="10.7109375" style="1" customWidth="1"/>
    <col min="1039" max="1040" width="10.5703125" style="1" customWidth="1"/>
    <col min="1041" max="1041" width="9.85546875" style="1" customWidth="1"/>
    <col min="1042" max="1280" width="9.140625" style="1"/>
    <col min="1281" max="1281" width="6.7109375" style="1" customWidth="1"/>
    <col min="1282" max="1282" width="26.85546875" style="1" customWidth="1"/>
    <col min="1283" max="1283" width="13.7109375" style="1" customWidth="1"/>
    <col min="1284" max="1291" width="9.140625" style="1"/>
    <col min="1292" max="1292" width="27.85546875" style="1" customWidth="1"/>
    <col min="1293" max="1293" width="10.42578125" style="1" customWidth="1"/>
    <col min="1294" max="1294" width="10.7109375" style="1" customWidth="1"/>
    <col min="1295" max="1296" width="10.5703125" style="1" customWidth="1"/>
    <col min="1297" max="1297" width="9.85546875" style="1" customWidth="1"/>
    <col min="1298" max="1536" width="9.140625" style="1"/>
    <col min="1537" max="1537" width="6.7109375" style="1" customWidth="1"/>
    <col min="1538" max="1538" width="26.85546875" style="1" customWidth="1"/>
    <col min="1539" max="1539" width="13.7109375" style="1" customWidth="1"/>
    <col min="1540" max="1547" width="9.140625" style="1"/>
    <col min="1548" max="1548" width="27.85546875" style="1" customWidth="1"/>
    <col min="1549" max="1549" width="10.42578125" style="1" customWidth="1"/>
    <col min="1550" max="1550" width="10.7109375" style="1" customWidth="1"/>
    <col min="1551" max="1552" width="10.5703125" style="1" customWidth="1"/>
    <col min="1553" max="1553" width="9.85546875" style="1" customWidth="1"/>
    <col min="1554" max="1792" width="9.140625" style="1"/>
    <col min="1793" max="1793" width="6.7109375" style="1" customWidth="1"/>
    <col min="1794" max="1794" width="26.85546875" style="1" customWidth="1"/>
    <col min="1795" max="1795" width="13.7109375" style="1" customWidth="1"/>
    <col min="1796" max="1803" width="9.140625" style="1"/>
    <col min="1804" max="1804" width="27.85546875" style="1" customWidth="1"/>
    <col min="1805" max="1805" width="10.42578125" style="1" customWidth="1"/>
    <col min="1806" max="1806" width="10.7109375" style="1" customWidth="1"/>
    <col min="1807" max="1808" width="10.5703125" style="1" customWidth="1"/>
    <col min="1809" max="1809" width="9.85546875" style="1" customWidth="1"/>
    <col min="1810" max="2048" width="9.140625" style="1"/>
    <col min="2049" max="2049" width="6.7109375" style="1" customWidth="1"/>
    <col min="2050" max="2050" width="26.85546875" style="1" customWidth="1"/>
    <col min="2051" max="2051" width="13.7109375" style="1" customWidth="1"/>
    <col min="2052" max="2059" width="9.140625" style="1"/>
    <col min="2060" max="2060" width="27.85546875" style="1" customWidth="1"/>
    <col min="2061" max="2061" width="10.42578125" style="1" customWidth="1"/>
    <col min="2062" max="2062" width="10.7109375" style="1" customWidth="1"/>
    <col min="2063" max="2064" width="10.5703125" style="1" customWidth="1"/>
    <col min="2065" max="2065" width="9.85546875" style="1" customWidth="1"/>
    <col min="2066" max="2304" width="9.140625" style="1"/>
    <col min="2305" max="2305" width="6.7109375" style="1" customWidth="1"/>
    <col min="2306" max="2306" width="26.85546875" style="1" customWidth="1"/>
    <col min="2307" max="2307" width="13.7109375" style="1" customWidth="1"/>
    <col min="2308" max="2315" width="9.140625" style="1"/>
    <col min="2316" max="2316" width="27.85546875" style="1" customWidth="1"/>
    <col min="2317" max="2317" width="10.42578125" style="1" customWidth="1"/>
    <col min="2318" max="2318" width="10.7109375" style="1" customWidth="1"/>
    <col min="2319" max="2320" width="10.5703125" style="1" customWidth="1"/>
    <col min="2321" max="2321" width="9.85546875" style="1" customWidth="1"/>
    <col min="2322" max="2560" width="9.140625" style="1"/>
    <col min="2561" max="2561" width="6.7109375" style="1" customWidth="1"/>
    <col min="2562" max="2562" width="26.85546875" style="1" customWidth="1"/>
    <col min="2563" max="2563" width="13.7109375" style="1" customWidth="1"/>
    <col min="2564" max="2571" width="9.140625" style="1"/>
    <col min="2572" max="2572" width="27.85546875" style="1" customWidth="1"/>
    <col min="2573" max="2573" width="10.42578125" style="1" customWidth="1"/>
    <col min="2574" max="2574" width="10.7109375" style="1" customWidth="1"/>
    <col min="2575" max="2576" width="10.5703125" style="1" customWidth="1"/>
    <col min="2577" max="2577" width="9.85546875" style="1" customWidth="1"/>
    <col min="2578" max="2816" width="9.140625" style="1"/>
    <col min="2817" max="2817" width="6.7109375" style="1" customWidth="1"/>
    <col min="2818" max="2818" width="26.85546875" style="1" customWidth="1"/>
    <col min="2819" max="2819" width="13.7109375" style="1" customWidth="1"/>
    <col min="2820" max="2827" width="9.140625" style="1"/>
    <col min="2828" max="2828" width="27.85546875" style="1" customWidth="1"/>
    <col min="2829" max="2829" width="10.42578125" style="1" customWidth="1"/>
    <col min="2830" max="2830" width="10.7109375" style="1" customWidth="1"/>
    <col min="2831" max="2832" width="10.5703125" style="1" customWidth="1"/>
    <col min="2833" max="2833" width="9.85546875" style="1" customWidth="1"/>
    <col min="2834" max="3072" width="9.140625" style="1"/>
    <col min="3073" max="3073" width="6.7109375" style="1" customWidth="1"/>
    <col min="3074" max="3074" width="26.85546875" style="1" customWidth="1"/>
    <col min="3075" max="3075" width="13.7109375" style="1" customWidth="1"/>
    <col min="3076" max="3083" width="9.140625" style="1"/>
    <col min="3084" max="3084" width="27.85546875" style="1" customWidth="1"/>
    <col min="3085" max="3085" width="10.42578125" style="1" customWidth="1"/>
    <col min="3086" max="3086" width="10.7109375" style="1" customWidth="1"/>
    <col min="3087" max="3088" width="10.5703125" style="1" customWidth="1"/>
    <col min="3089" max="3089" width="9.85546875" style="1" customWidth="1"/>
    <col min="3090" max="3328" width="9.140625" style="1"/>
    <col min="3329" max="3329" width="6.7109375" style="1" customWidth="1"/>
    <col min="3330" max="3330" width="26.85546875" style="1" customWidth="1"/>
    <col min="3331" max="3331" width="13.7109375" style="1" customWidth="1"/>
    <col min="3332" max="3339" width="9.140625" style="1"/>
    <col min="3340" max="3340" width="27.85546875" style="1" customWidth="1"/>
    <col min="3341" max="3341" width="10.42578125" style="1" customWidth="1"/>
    <col min="3342" max="3342" width="10.7109375" style="1" customWidth="1"/>
    <col min="3343" max="3344" width="10.5703125" style="1" customWidth="1"/>
    <col min="3345" max="3345" width="9.85546875" style="1" customWidth="1"/>
    <col min="3346" max="3584" width="9.140625" style="1"/>
    <col min="3585" max="3585" width="6.7109375" style="1" customWidth="1"/>
    <col min="3586" max="3586" width="26.85546875" style="1" customWidth="1"/>
    <col min="3587" max="3587" width="13.7109375" style="1" customWidth="1"/>
    <col min="3588" max="3595" width="9.140625" style="1"/>
    <col min="3596" max="3596" width="27.85546875" style="1" customWidth="1"/>
    <col min="3597" max="3597" width="10.42578125" style="1" customWidth="1"/>
    <col min="3598" max="3598" width="10.7109375" style="1" customWidth="1"/>
    <col min="3599" max="3600" width="10.5703125" style="1" customWidth="1"/>
    <col min="3601" max="3601" width="9.85546875" style="1" customWidth="1"/>
    <col min="3602" max="3840" width="9.140625" style="1"/>
    <col min="3841" max="3841" width="6.7109375" style="1" customWidth="1"/>
    <col min="3842" max="3842" width="26.85546875" style="1" customWidth="1"/>
    <col min="3843" max="3843" width="13.7109375" style="1" customWidth="1"/>
    <col min="3844" max="3851" width="9.140625" style="1"/>
    <col min="3852" max="3852" width="27.85546875" style="1" customWidth="1"/>
    <col min="3853" max="3853" width="10.42578125" style="1" customWidth="1"/>
    <col min="3854" max="3854" width="10.7109375" style="1" customWidth="1"/>
    <col min="3855" max="3856" width="10.5703125" style="1" customWidth="1"/>
    <col min="3857" max="3857" width="9.85546875" style="1" customWidth="1"/>
    <col min="3858" max="4096" width="9.140625" style="1"/>
    <col min="4097" max="4097" width="6.7109375" style="1" customWidth="1"/>
    <col min="4098" max="4098" width="26.85546875" style="1" customWidth="1"/>
    <col min="4099" max="4099" width="13.7109375" style="1" customWidth="1"/>
    <col min="4100" max="4107" width="9.140625" style="1"/>
    <col min="4108" max="4108" width="27.85546875" style="1" customWidth="1"/>
    <col min="4109" max="4109" width="10.42578125" style="1" customWidth="1"/>
    <col min="4110" max="4110" width="10.7109375" style="1" customWidth="1"/>
    <col min="4111" max="4112" width="10.5703125" style="1" customWidth="1"/>
    <col min="4113" max="4113" width="9.85546875" style="1" customWidth="1"/>
    <col min="4114" max="4352" width="9.140625" style="1"/>
    <col min="4353" max="4353" width="6.7109375" style="1" customWidth="1"/>
    <col min="4354" max="4354" width="26.85546875" style="1" customWidth="1"/>
    <col min="4355" max="4355" width="13.7109375" style="1" customWidth="1"/>
    <col min="4356" max="4363" width="9.140625" style="1"/>
    <col min="4364" max="4364" width="27.85546875" style="1" customWidth="1"/>
    <col min="4365" max="4365" width="10.42578125" style="1" customWidth="1"/>
    <col min="4366" max="4366" width="10.7109375" style="1" customWidth="1"/>
    <col min="4367" max="4368" width="10.5703125" style="1" customWidth="1"/>
    <col min="4369" max="4369" width="9.85546875" style="1" customWidth="1"/>
    <col min="4370" max="4608" width="9.140625" style="1"/>
    <col min="4609" max="4609" width="6.7109375" style="1" customWidth="1"/>
    <col min="4610" max="4610" width="26.85546875" style="1" customWidth="1"/>
    <col min="4611" max="4611" width="13.7109375" style="1" customWidth="1"/>
    <col min="4612" max="4619" width="9.140625" style="1"/>
    <col min="4620" max="4620" width="27.85546875" style="1" customWidth="1"/>
    <col min="4621" max="4621" width="10.42578125" style="1" customWidth="1"/>
    <col min="4622" max="4622" width="10.7109375" style="1" customWidth="1"/>
    <col min="4623" max="4624" width="10.5703125" style="1" customWidth="1"/>
    <col min="4625" max="4625" width="9.85546875" style="1" customWidth="1"/>
    <col min="4626" max="4864" width="9.140625" style="1"/>
    <col min="4865" max="4865" width="6.7109375" style="1" customWidth="1"/>
    <col min="4866" max="4866" width="26.85546875" style="1" customWidth="1"/>
    <col min="4867" max="4867" width="13.7109375" style="1" customWidth="1"/>
    <col min="4868" max="4875" width="9.140625" style="1"/>
    <col min="4876" max="4876" width="27.85546875" style="1" customWidth="1"/>
    <col min="4877" max="4877" width="10.42578125" style="1" customWidth="1"/>
    <col min="4878" max="4878" width="10.7109375" style="1" customWidth="1"/>
    <col min="4879" max="4880" width="10.5703125" style="1" customWidth="1"/>
    <col min="4881" max="4881" width="9.85546875" style="1" customWidth="1"/>
    <col min="4882" max="5120" width="9.140625" style="1"/>
    <col min="5121" max="5121" width="6.7109375" style="1" customWidth="1"/>
    <col min="5122" max="5122" width="26.85546875" style="1" customWidth="1"/>
    <col min="5123" max="5123" width="13.7109375" style="1" customWidth="1"/>
    <col min="5124" max="5131" width="9.140625" style="1"/>
    <col min="5132" max="5132" width="27.85546875" style="1" customWidth="1"/>
    <col min="5133" max="5133" width="10.42578125" style="1" customWidth="1"/>
    <col min="5134" max="5134" width="10.7109375" style="1" customWidth="1"/>
    <col min="5135" max="5136" width="10.5703125" style="1" customWidth="1"/>
    <col min="5137" max="5137" width="9.85546875" style="1" customWidth="1"/>
    <col min="5138" max="5376" width="9.140625" style="1"/>
    <col min="5377" max="5377" width="6.7109375" style="1" customWidth="1"/>
    <col min="5378" max="5378" width="26.85546875" style="1" customWidth="1"/>
    <col min="5379" max="5379" width="13.7109375" style="1" customWidth="1"/>
    <col min="5380" max="5387" width="9.140625" style="1"/>
    <col min="5388" max="5388" width="27.85546875" style="1" customWidth="1"/>
    <col min="5389" max="5389" width="10.42578125" style="1" customWidth="1"/>
    <col min="5390" max="5390" width="10.7109375" style="1" customWidth="1"/>
    <col min="5391" max="5392" width="10.5703125" style="1" customWidth="1"/>
    <col min="5393" max="5393" width="9.85546875" style="1" customWidth="1"/>
    <col min="5394" max="5632" width="9.140625" style="1"/>
    <col min="5633" max="5633" width="6.7109375" style="1" customWidth="1"/>
    <col min="5634" max="5634" width="26.85546875" style="1" customWidth="1"/>
    <col min="5635" max="5635" width="13.7109375" style="1" customWidth="1"/>
    <col min="5636" max="5643" width="9.140625" style="1"/>
    <col min="5644" max="5644" width="27.85546875" style="1" customWidth="1"/>
    <col min="5645" max="5645" width="10.42578125" style="1" customWidth="1"/>
    <col min="5646" max="5646" width="10.7109375" style="1" customWidth="1"/>
    <col min="5647" max="5648" width="10.5703125" style="1" customWidth="1"/>
    <col min="5649" max="5649" width="9.85546875" style="1" customWidth="1"/>
    <col min="5650" max="5888" width="9.140625" style="1"/>
    <col min="5889" max="5889" width="6.7109375" style="1" customWidth="1"/>
    <col min="5890" max="5890" width="26.85546875" style="1" customWidth="1"/>
    <col min="5891" max="5891" width="13.7109375" style="1" customWidth="1"/>
    <col min="5892" max="5899" width="9.140625" style="1"/>
    <col min="5900" max="5900" width="27.85546875" style="1" customWidth="1"/>
    <col min="5901" max="5901" width="10.42578125" style="1" customWidth="1"/>
    <col min="5902" max="5902" width="10.7109375" style="1" customWidth="1"/>
    <col min="5903" max="5904" width="10.5703125" style="1" customWidth="1"/>
    <col min="5905" max="5905" width="9.85546875" style="1" customWidth="1"/>
    <col min="5906" max="6144" width="9.140625" style="1"/>
    <col min="6145" max="6145" width="6.7109375" style="1" customWidth="1"/>
    <col min="6146" max="6146" width="26.85546875" style="1" customWidth="1"/>
    <col min="6147" max="6147" width="13.7109375" style="1" customWidth="1"/>
    <col min="6148" max="6155" width="9.140625" style="1"/>
    <col min="6156" max="6156" width="27.85546875" style="1" customWidth="1"/>
    <col min="6157" max="6157" width="10.42578125" style="1" customWidth="1"/>
    <col min="6158" max="6158" width="10.7109375" style="1" customWidth="1"/>
    <col min="6159" max="6160" width="10.5703125" style="1" customWidth="1"/>
    <col min="6161" max="6161" width="9.85546875" style="1" customWidth="1"/>
    <col min="6162" max="6400" width="9.140625" style="1"/>
    <col min="6401" max="6401" width="6.7109375" style="1" customWidth="1"/>
    <col min="6402" max="6402" width="26.85546875" style="1" customWidth="1"/>
    <col min="6403" max="6403" width="13.7109375" style="1" customWidth="1"/>
    <col min="6404" max="6411" width="9.140625" style="1"/>
    <col min="6412" max="6412" width="27.85546875" style="1" customWidth="1"/>
    <col min="6413" max="6413" width="10.42578125" style="1" customWidth="1"/>
    <col min="6414" max="6414" width="10.7109375" style="1" customWidth="1"/>
    <col min="6415" max="6416" width="10.5703125" style="1" customWidth="1"/>
    <col min="6417" max="6417" width="9.85546875" style="1" customWidth="1"/>
    <col min="6418" max="6656" width="9.140625" style="1"/>
    <col min="6657" max="6657" width="6.7109375" style="1" customWidth="1"/>
    <col min="6658" max="6658" width="26.85546875" style="1" customWidth="1"/>
    <col min="6659" max="6659" width="13.7109375" style="1" customWidth="1"/>
    <col min="6660" max="6667" width="9.140625" style="1"/>
    <col min="6668" max="6668" width="27.85546875" style="1" customWidth="1"/>
    <col min="6669" max="6669" width="10.42578125" style="1" customWidth="1"/>
    <col min="6670" max="6670" width="10.7109375" style="1" customWidth="1"/>
    <col min="6671" max="6672" width="10.5703125" style="1" customWidth="1"/>
    <col min="6673" max="6673" width="9.85546875" style="1" customWidth="1"/>
    <col min="6674" max="6912" width="9.140625" style="1"/>
    <col min="6913" max="6913" width="6.7109375" style="1" customWidth="1"/>
    <col min="6914" max="6914" width="26.85546875" style="1" customWidth="1"/>
    <col min="6915" max="6915" width="13.7109375" style="1" customWidth="1"/>
    <col min="6916" max="6923" width="9.140625" style="1"/>
    <col min="6924" max="6924" width="27.85546875" style="1" customWidth="1"/>
    <col min="6925" max="6925" width="10.42578125" style="1" customWidth="1"/>
    <col min="6926" max="6926" width="10.7109375" style="1" customWidth="1"/>
    <col min="6927" max="6928" width="10.5703125" style="1" customWidth="1"/>
    <col min="6929" max="6929" width="9.85546875" style="1" customWidth="1"/>
    <col min="6930" max="7168" width="9.140625" style="1"/>
    <col min="7169" max="7169" width="6.7109375" style="1" customWidth="1"/>
    <col min="7170" max="7170" width="26.85546875" style="1" customWidth="1"/>
    <col min="7171" max="7171" width="13.7109375" style="1" customWidth="1"/>
    <col min="7172" max="7179" width="9.140625" style="1"/>
    <col min="7180" max="7180" width="27.85546875" style="1" customWidth="1"/>
    <col min="7181" max="7181" width="10.42578125" style="1" customWidth="1"/>
    <col min="7182" max="7182" width="10.7109375" style="1" customWidth="1"/>
    <col min="7183" max="7184" width="10.5703125" style="1" customWidth="1"/>
    <col min="7185" max="7185" width="9.85546875" style="1" customWidth="1"/>
    <col min="7186" max="7424" width="9.140625" style="1"/>
    <col min="7425" max="7425" width="6.7109375" style="1" customWidth="1"/>
    <col min="7426" max="7426" width="26.85546875" style="1" customWidth="1"/>
    <col min="7427" max="7427" width="13.7109375" style="1" customWidth="1"/>
    <col min="7428" max="7435" width="9.140625" style="1"/>
    <col min="7436" max="7436" width="27.85546875" style="1" customWidth="1"/>
    <col min="7437" max="7437" width="10.42578125" style="1" customWidth="1"/>
    <col min="7438" max="7438" width="10.7109375" style="1" customWidth="1"/>
    <col min="7439" max="7440" width="10.5703125" style="1" customWidth="1"/>
    <col min="7441" max="7441" width="9.85546875" style="1" customWidth="1"/>
    <col min="7442" max="7680" width="9.140625" style="1"/>
    <col min="7681" max="7681" width="6.7109375" style="1" customWidth="1"/>
    <col min="7682" max="7682" width="26.85546875" style="1" customWidth="1"/>
    <col min="7683" max="7683" width="13.7109375" style="1" customWidth="1"/>
    <col min="7684" max="7691" width="9.140625" style="1"/>
    <col min="7692" max="7692" width="27.85546875" style="1" customWidth="1"/>
    <col min="7693" max="7693" width="10.42578125" style="1" customWidth="1"/>
    <col min="7694" max="7694" width="10.7109375" style="1" customWidth="1"/>
    <col min="7695" max="7696" width="10.5703125" style="1" customWidth="1"/>
    <col min="7697" max="7697" width="9.85546875" style="1" customWidth="1"/>
    <col min="7698" max="7936" width="9.140625" style="1"/>
    <col min="7937" max="7937" width="6.7109375" style="1" customWidth="1"/>
    <col min="7938" max="7938" width="26.85546875" style="1" customWidth="1"/>
    <col min="7939" max="7939" width="13.7109375" style="1" customWidth="1"/>
    <col min="7940" max="7947" width="9.140625" style="1"/>
    <col min="7948" max="7948" width="27.85546875" style="1" customWidth="1"/>
    <col min="7949" max="7949" width="10.42578125" style="1" customWidth="1"/>
    <col min="7950" max="7950" width="10.7109375" style="1" customWidth="1"/>
    <col min="7951" max="7952" width="10.5703125" style="1" customWidth="1"/>
    <col min="7953" max="7953" width="9.85546875" style="1" customWidth="1"/>
    <col min="7954" max="8192" width="9.140625" style="1"/>
    <col min="8193" max="8193" width="6.7109375" style="1" customWidth="1"/>
    <col min="8194" max="8194" width="26.85546875" style="1" customWidth="1"/>
    <col min="8195" max="8195" width="13.7109375" style="1" customWidth="1"/>
    <col min="8196" max="8203" width="9.140625" style="1"/>
    <col min="8204" max="8204" width="27.85546875" style="1" customWidth="1"/>
    <col min="8205" max="8205" width="10.42578125" style="1" customWidth="1"/>
    <col min="8206" max="8206" width="10.7109375" style="1" customWidth="1"/>
    <col min="8207" max="8208" width="10.5703125" style="1" customWidth="1"/>
    <col min="8209" max="8209" width="9.85546875" style="1" customWidth="1"/>
    <col min="8210" max="8448" width="9.140625" style="1"/>
    <col min="8449" max="8449" width="6.7109375" style="1" customWidth="1"/>
    <col min="8450" max="8450" width="26.85546875" style="1" customWidth="1"/>
    <col min="8451" max="8451" width="13.7109375" style="1" customWidth="1"/>
    <col min="8452" max="8459" width="9.140625" style="1"/>
    <col min="8460" max="8460" width="27.85546875" style="1" customWidth="1"/>
    <col min="8461" max="8461" width="10.42578125" style="1" customWidth="1"/>
    <col min="8462" max="8462" width="10.7109375" style="1" customWidth="1"/>
    <col min="8463" max="8464" width="10.5703125" style="1" customWidth="1"/>
    <col min="8465" max="8465" width="9.85546875" style="1" customWidth="1"/>
    <col min="8466" max="8704" width="9.140625" style="1"/>
    <col min="8705" max="8705" width="6.7109375" style="1" customWidth="1"/>
    <col min="8706" max="8706" width="26.85546875" style="1" customWidth="1"/>
    <col min="8707" max="8707" width="13.7109375" style="1" customWidth="1"/>
    <col min="8708" max="8715" width="9.140625" style="1"/>
    <col min="8716" max="8716" width="27.85546875" style="1" customWidth="1"/>
    <col min="8717" max="8717" width="10.42578125" style="1" customWidth="1"/>
    <col min="8718" max="8718" width="10.7109375" style="1" customWidth="1"/>
    <col min="8719" max="8720" width="10.5703125" style="1" customWidth="1"/>
    <col min="8721" max="8721" width="9.85546875" style="1" customWidth="1"/>
    <col min="8722" max="8960" width="9.140625" style="1"/>
    <col min="8961" max="8961" width="6.7109375" style="1" customWidth="1"/>
    <col min="8962" max="8962" width="26.85546875" style="1" customWidth="1"/>
    <col min="8963" max="8963" width="13.7109375" style="1" customWidth="1"/>
    <col min="8964" max="8971" width="9.140625" style="1"/>
    <col min="8972" max="8972" width="27.85546875" style="1" customWidth="1"/>
    <col min="8973" max="8973" width="10.42578125" style="1" customWidth="1"/>
    <col min="8974" max="8974" width="10.7109375" style="1" customWidth="1"/>
    <col min="8975" max="8976" width="10.5703125" style="1" customWidth="1"/>
    <col min="8977" max="8977" width="9.85546875" style="1" customWidth="1"/>
    <col min="8978" max="9216" width="9.140625" style="1"/>
    <col min="9217" max="9217" width="6.7109375" style="1" customWidth="1"/>
    <col min="9218" max="9218" width="26.85546875" style="1" customWidth="1"/>
    <col min="9219" max="9219" width="13.7109375" style="1" customWidth="1"/>
    <col min="9220" max="9227" width="9.140625" style="1"/>
    <col min="9228" max="9228" width="27.85546875" style="1" customWidth="1"/>
    <col min="9229" max="9229" width="10.42578125" style="1" customWidth="1"/>
    <col min="9230" max="9230" width="10.7109375" style="1" customWidth="1"/>
    <col min="9231" max="9232" width="10.5703125" style="1" customWidth="1"/>
    <col min="9233" max="9233" width="9.85546875" style="1" customWidth="1"/>
    <col min="9234" max="9472" width="9.140625" style="1"/>
    <col min="9473" max="9473" width="6.7109375" style="1" customWidth="1"/>
    <col min="9474" max="9474" width="26.85546875" style="1" customWidth="1"/>
    <col min="9475" max="9475" width="13.7109375" style="1" customWidth="1"/>
    <col min="9476" max="9483" width="9.140625" style="1"/>
    <col min="9484" max="9484" width="27.85546875" style="1" customWidth="1"/>
    <col min="9485" max="9485" width="10.42578125" style="1" customWidth="1"/>
    <col min="9486" max="9486" width="10.7109375" style="1" customWidth="1"/>
    <col min="9487" max="9488" width="10.5703125" style="1" customWidth="1"/>
    <col min="9489" max="9489" width="9.85546875" style="1" customWidth="1"/>
    <col min="9490" max="9728" width="9.140625" style="1"/>
    <col min="9729" max="9729" width="6.7109375" style="1" customWidth="1"/>
    <col min="9730" max="9730" width="26.85546875" style="1" customWidth="1"/>
    <col min="9731" max="9731" width="13.7109375" style="1" customWidth="1"/>
    <col min="9732" max="9739" width="9.140625" style="1"/>
    <col min="9740" max="9740" width="27.85546875" style="1" customWidth="1"/>
    <col min="9741" max="9741" width="10.42578125" style="1" customWidth="1"/>
    <col min="9742" max="9742" width="10.7109375" style="1" customWidth="1"/>
    <col min="9743" max="9744" width="10.5703125" style="1" customWidth="1"/>
    <col min="9745" max="9745" width="9.85546875" style="1" customWidth="1"/>
    <col min="9746" max="9984" width="9.140625" style="1"/>
    <col min="9985" max="9985" width="6.7109375" style="1" customWidth="1"/>
    <col min="9986" max="9986" width="26.85546875" style="1" customWidth="1"/>
    <col min="9987" max="9987" width="13.7109375" style="1" customWidth="1"/>
    <col min="9988" max="9995" width="9.140625" style="1"/>
    <col min="9996" max="9996" width="27.85546875" style="1" customWidth="1"/>
    <col min="9997" max="9997" width="10.42578125" style="1" customWidth="1"/>
    <col min="9998" max="9998" width="10.7109375" style="1" customWidth="1"/>
    <col min="9999" max="10000" width="10.5703125" style="1" customWidth="1"/>
    <col min="10001" max="10001" width="9.85546875" style="1" customWidth="1"/>
    <col min="10002" max="10240" width="9.140625" style="1"/>
    <col min="10241" max="10241" width="6.7109375" style="1" customWidth="1"/>
    <col min="10242" max="10242" width="26.85546875" style="1" customWidth="1"/>
    <col min="10243" max="10243" width="13.7109375" style="1" customWidth="1"/>
    <col min="10244" max="10251" width="9.140625" style="1"/>
    <col min="10252" max="10252" width="27.85546875" style="1" customWidth="1"/>
    <col min="10253" max="10253" width="10.42578125" style="1" customWidth="1"/>
    <col min="10254" max="10254" width="10.7109375" style="1" customWidth="1"/>
    <col min="10255" max="10256" width="10.5703125" style="1" customWidth="1"/>
    <col min="10257" max="10257" width="9.85546875" style="1" customWidth="1"/>
    <col min="10258" max="10496" width="9.140625" style="1"/>
    <col min="10497" max="10497" width="6.7109375" style="1" customWidth="1"/>
    <col min="10498" max="10498" width="26.85546875" style="1" customWidth="1"/>
    <col min="10499" max="10499" width="13.7109375" style="1" customWidth="1"/>
    <col min="10500" max="10507" width="9.140625" style="1"/>
    <col min="10508" max="10508" width="27.85546875" style="1" customWidth="1"/>
    <col min="10509" max="10509" width="10.42578125" style="1" customWidth="1"/>
    <col min="10510" max="10510" width="10.7109375" style="1" customWidth="1"/>
    <col min="10511" max="10512" width="10.5703125" style="1" customWidth="1"/>
    <col min="10513" max="10513" width="9.85546875" style="1" customWidth="1"/>
    <col min="10514" max="10752" width="9.140625" style="1"/>
    <col min="10753" max="10753" width="6.7109375" style="1" customWidth="1"/>
    <col min="10754" max="10754" width="26.85546875" style="1" customWidth="1"/>
    <col min="10755" max="10755" width="13.7109375" style="1" customWidth="1"/>
    <col min="10756" max="10763" width="9.140625" style="1"/>
    <col min="10764" max="10764" width="27.85546875" style="1" customWidth="1"/>
    <col min="10765" max="10765" width="10.42578125" style="1" customWidth="1"/>
    <col min="10766" max="10766" width="10.7109375" style="1" customWidth="1"/>
    <col min="10767" max="10768" width="10.5703125" style="1" customWidth="1"/>
    <col min="10769" max="10769" width="9.85546875" style="1" customWidth="1"/>
    <col min="10770" max="11008" width="9.140625" style="1"/>
    <col min="11009" max="11009" width="6.7109375" style="1" customWidth="1"/>
    <col min="11010" max="11010" width="26.85546875" style="1" customWidth="1"/>
    <col min="11011" max="11011" width="13.7109375" style="1" customWidth="1"/>
    <col min="11012" max="11019" width="9.140625" style="1"/>
    <col min="11020" max="11020" width="27.85546875" style="1" customWidth="1"/>
    <col min="11021" max="11021" width="10.42578125" style="1" customWidth="1"/>
    <col min="11022" max="11022" width="10.7109375" style="1" customWidth="1"/>
    <col min="11023" max="11024" width="10.5703125" style="1" customWidth="1"/>
    <col min="11025" max="11025" width="9.85546875" style="1" customWidth="1"/>
    <col min="11026" max="11264" width="9.140625" style="1"/>
    <col min="11265" max="11265" width="6.7109375" style="1" customWidth="1"/>
    <col min="11266" max="11266" width="26.85546875" style="1" customWidth="1"/>
    <col min="11267" max="11267" width="13.7109375" style="1" customWidth="1"/>
    <col min="11268" max="11275" width="9.140625" style="1"/>
    <col min="11276" max="11276" width="27.85546875" style="1" customWidth="1"/>
    <col min="11277" max="11277" width="10.42578125" style="1" customWidth="1"/>
    <col min="11278" max="11278" width="10.7109375" style="1" customWidth="1"/>
    <col min="11279" max="11280" width="10.5703125" style="1" customWidth="1"/>
    <col min="11281" max="11281" width="9.85546875" style="1" customWidth="1"/>
    <col min="11282" max="11520" width="9.140625" style="1"/>
    <col min="11521" max="11521" width="6.7109375" style="1" customWidth="1"/>
    <col min="11522" max="11522" width="26.85546875" style="1" customWidth="1"/>
    <col min="11523" max="11523" width="13.7109375" style="1" customWidth="1"/>
    <col min="11524" max="11531" width="9.140625" style="1"/>
    <col min="11532" max="11532" width="27.85546875" style="1" customWidth="1"/>
    <col min="11533" max="11533" width="10.42578125" style="1" customWidth="1"/>
    <col min="11534" max="11534" width="10.7109375" style="1" customWidth="1"/>
    <col min="11535" max="11536" width="10.5703125" style="1" customWidth="1"/>
    <col min="11537" max="11537" width="9.85546875" style="1" customWidth="1"/>
    <col min="11538" max="11776" width="9.140625" style="1"/>
    <col min="11777" max="11777" width="6.7109375" style="1" customWidth="1"/>
    <col min="11778" max="11778" width="26.85546875" style="1" customWidth="1"/>
    <col min="11779" max="11779" width="13.7109375" style="1" customWidth="1"/>
    <col min="11780" max="11787" width="9.140625" style="1"/>
    <col min="11788" max="11788" width="27.85546875" style="1" customWidth="1"/>
    <col min="11789" max="11789" width="10.42578125" style="1" customWidth="1"/>
    <col min="11790" max="11790" width="10.7109375" style="1" customWidth="1"/>
    <col min="11791" max="11792" width="10.5703125" style="1" customWidth="1"/>
    <col min="11793" max="11793" width="9.85546875" style="1" customWidth="1"/>
    <col min="11794" max="12032" width="9.140625" style="1"/>
    <col min="12033" max="12033" width="6.7109375" style="1" customWidth="1"/>
    <col min="12034" max="12034" width="26.85546875" style="1" customWidth="1"/>
    <col min="12035" max="12035" width="13.7109375" style="1" customWidth="1"/>
    <col min="12036" max="12043" width="9.140625" style="1"/>
    <col min="12044" max="12044" width="27.85546875" style="1" customWidth="1"/>
    <col min="12045" max="12045" width="10.42578125" style="1" customWidth="1"/>
    <col min="12046" max="12046" width="10.7109375" style="1" customWidth="1"/>
    <col min="12047" max="12048" width="10.5703125" style="1" customWidth="1"/>
    <col min="12049" max="12049" width="9.85546875" style="1" customWidth="1"/>
    <col min="12050" max="12288" width="9.140625" style="1"/>
    <col min="12289" max="12289" width="6.7109375" style="1" customWidth="1"/>
    <col min="12290" max="12290" width="26.85546875" style="1" customWidth="1"/>
    <col min="12291" max="12291" width="13.7109375" style="1" customWidth="1"/>
    <col min="12292" max="12299" width="9.140625" style="1"/>
    <col min="12300" max="12300" width="27.85546875" style="1" customWidth="1"/>
    <col min="12301" max="12301" width="10.42578125" style="1" customWidth="1"/>
    <col min="12302" max="12302" width="10.7109375" style="1" customWidth="1"/>
    <col min="12303" max="12304" width="10.5703125" style="1" customWidth="1"/>
    <col min="12305" max="12305" width="9.85546875" style="1" customWidth="1"/>
    <col min="12306" max="12544" width="9.140625" style="1"/>
    <col min="12545" max="12545" width="6.7109375" style="1" customWidth="1"/>
    <col min="12546" max="12546" width="26.85546875" style="1" customWidth="1"/>
    <col min="12547" max="12547" width="13.7109375" style="1" customWidth="1"/>
    <col min="12548" max="12555" width="9.140625" style="1"/>
    <col min="12556" max="12556" width="27.85546875" style="1" customWidth="1"/>
    <col min="12557" max="12557" width="10.42578125" style="1" customWidth="1"/>
    <col min="12558" max="12558" width="10.7109375" style="1" customWidth="1"/>
    <col min="12559" max="12560" width="10.5703125" style="1" customWidth="1"/>
    <col min="12561" max="12561" width="9.85546875" style="1" customWidth="1"/>
    <col min="12562" max="12800" width="9.140625" style="1"/>
    <col min="12801" max="12801" width="6.7109375" style="1" customWidth="1"/>
    <col min="12802" max="12802" width="26.85546875" style="1" customWidth="1"/>
    <col min="12803" max="12803" width="13.7109375" style="1" customWidth="1"/>
    <col min="12804" max="12811" width="9.140625" style="1"/>
    <col min="12812" max="12812" width="27.85546875" style="1" customWidth="1"/>
    <col min="12813" max="12813" width="10.42578125" style="1" customWidth="1"/>
    <col min="12814" max="12814" width="10.7109375" style="1" customWidth="1"/>
    <col min="12815" max="12816" width="10.5703125" style="1" customWidth="1"/>
    <col min="12817" max="12817" width="9.85546875" style="1" customWidth="1"/>
    <col min="12818" max="13056" width="9.140625" style="1"/>
    <col min="13057" max="13057" width="6.7109375" style="1" customWidth="1"/>
    <col min="13058" max="13058" width="26.85546875" style="1" customWidth="1"/>
    <col min="13059" max="13059" width="13.7109375" style="1" customWidth="1"/>
    <col min="13060" max="13067" width="9.140625" style="1"/>
    <col min="13068" max="13068" width="27.85546875" style="1" customWidth="1"/>
    <col min="13069" max="13069" width="10.42578125" style="1" customWidth="1"/>
    <col min="13070" max="13070" width="10.7109375" style="1" customWidth="1"/>
    <col min="13071" max="13072" width="10.5703125" style="1" customWidth="1"/>
    <col min="13073" max="13073" width="9.85546875" style="1" customWidth="1"/>
    <col min="13074" max="13312" width="9.140625" style="1"/>
    <col min="13313" max="13313" width="6.7109375" style="1" customWidth="1"/>
    <col min="13314" max="13314" width="26.85546875" style="1" customWidth="1"/>
    <col min="13315" max="13315" width="13.7109375" style="1" customWidth="1"/>
    <col min="13316" max="13323" width="9.140625" style="1"/>
    <col min="13324" max="13324" width="27.85546875" style="1" customWidth="1"/>
    <col min="13325" max="13325" width="10.42578125" style="1" customWidth="1"/>
    <col min="13326" max="13326" width="10.7109375" style="1" customWidth="1"/>
    <col min="13327" max="13328" width="10.5703125" style="1" customWidth="1"/>
    <col min="13329" max="13329" width="9.85546875" style="1" customWidth="1"/>
    <col min="13330" max="13568" width="9.140625" style="1"/>
    <col min="13569" max="13569" width="6.7109375" style="1" customWidth="1"/>
    <col min="13570" max="13570" width="26.85546875" style="1" customWidth="1"/>
    <col min="13571" max="13571" width="13.7109375" style="1" customWidth="1"/>
    <col min="13572" max="13579" width="9.140625" style="1"/>
    <col min="13580" max="13580" width="27.85546875" style="1" customWidth="1"/>
    <col min="13581" max="13581" width="10.42578125" style="1" customWidth="1"/>
    <col min="13582" max="13582" width="10.7109375" style="1" customWidth="1"/>
    <col min="13583" max="13584" width="10.5703125" style="1" customWidth="1"/>
    <col min="13585" max="13585" width="9.85546875" style="1" customWidth="1"/>
    <col min="13586" max="13824" width="9.140625" style="1"/>
    <col min="13825" max="13825" width="6.7109375" style="1" customWidth="1"/>
    <col min="13826" max="13826" width="26.85546875" style="1" customWidth="1"/>
    <col min="13827" max="13827" width="13.7109375" style="1" customWidth="1"/>
    <col min="13828" max="13835" width="9.140625" style="1"/>
    <col min="13836" max="13836" width="27.85546875" style="1" customWidth="1"/>
    <col min="13837" max="13837" width="10.42578125" style="1" customWidth="1"/>
    <col min="13838" max="13838" width="10.7109375" style="1" customWidth="1"/>
    <col min="13839" max="13840" width="10.5703125" style="1" customWidth="1"/>
    <col min="13841" max="13841" width="9.85546875" style="1" customWidth="1"/>
    <col min="13842" max="14080" width="9.140625" style="1"/>
    <col min="14081" max="14081" width="6.7109375" style="1" customWidth="1"/>
    <col min="14082" max="14082" width="26.85546875" style="1" customWidth="1"/>
    <col min="14083" max="14083" width="13.7109375" style="1" customWidth="1"/>
    <col min="14084" max="14091" width="9.140625" style="1"/>
    <col min="14092" max="14092" width="27.85546875" style="1" customWidth="1"/>
    <col min="14093" max="14093" width="10.42578125" style="1" customWidth="1"/>
    <col min="14094" max="14094" width="10.7109375" style="1" customWidth="1"/>
    <col min="14095" max="14096" width="10.5703125" style="1" customWidth="1"/>
    <col min="14097" max="14097" width="9.85546875" style="1" customWidth="1"/>
    <col min="14098" max="14336" width="9.140625" style="1"/>
    <col min="14337" max="14337" width="6.7109375" style="1" customWidth="1"/>
    <col min="14338" max="14338" width="26.85546875" style="1" customWidth="1"/>
    <col min="14339" max="14339" width="13.7109375" style="1" customWidth="1"/>
    <col min="14340" max="14347" width="9.140625" style="1"/>
    <col min="14348" max="14348" width="27.85546875" style="1" customWidth="1"/>
    <col min="14349" max="14349" width="10.42578125" style="1" customWidth="1"/>
    <col min="14350" max="14350" width="10.7109375" style="1" customWidth="1"/>
    <col min="14351" max="14352" width="10.5703125" style="1" customWidth="1"/>
    <col min="14353" max="14353" width="9.85546875" style="1" customWidth="1"/>
    <col min="14354" max="14592" width="9.140625" style="1"/>
    <col min="14593" max="14593" width="6.7109375" style="1" customWidth="1"/>
    <col min="14594" max="14594" width="26.85546875" style="1" customWidth="1"/>
    <col min="14595" max="14595" width="13.7109375" style="1" customWidth="1"/>
    <col min="14596" max="14603" width="9.140625" style="1"/>
    <col min="14604" max="14604" width="27.85546875" style="1" customWidth="1"/>
    <col min="14605" max="14605" width="10.42578125" style="1" customWidth="1"/>
    <col min="14606" max="14606" width="10.7109375" style="1" customWidth="1"/>
    <col min="14607" max="14608" width="10.5703125" style="1" customWidth="1"/>
    <col min="14609" max="14609" width="9.85546875" style="1" customWidth="1"/>
    <col min="14610" max="14848" width="9.140625" style="1"/>
    <col min="14849" max="14849" width="6.7109375" style="1" customWidth="1"/>
    <col min="14850" max="14850" width="26.85546875" style="1" customWidth="1"/>
    <col min="14851" max="14851" width="13.7109375" style="1" customWidth="1"/>
    <col min="14852" max="14859" width="9.140625" style="1"/>
    <col min="14860" max="14860" width="27.85546875" style="1" customWidth="1"/>
    <col min="14861" max="14861" width="10.42578125" style="1" customWidth="1"/>
    <col min="14862" max="14862" width="10.7109375" style="1" customWidth="1"/>
    <col min="14863" max="14864" width="10.5703125" style="1" customWidth="1"/>
    <col min="14865" max="14865" width="9.85546875" style="1" customWidth="1"/>
    <col min="14866" max="15104" width="9.140625" style="1"/>
    <col min="15105" max="15105" width="6.7109375" style="1" customWidth="1"/>
    <col min="15106" max="15106" width="26.85546875" style="1" customWidth="1"/>
    <col min="15107" max="15107" width="13.7109375" style="1" customWidth="1"/>
    <col min="15108" max="15115" width="9.140625" style="1"/>
    <col min="15116" max="15116" width="27.85546875" style="1" customWidth="1"/>
    <col min="15117" max="15117" width="10.42578125" style="1" customWidth="1"/>
    <col min="15118" max="15118" width="10.7109375" style="1" customWidth="1"/>
    <col min="15119" max="15120" width="10.5703125" style="1" customWidth="1"/>
    <col min="15121" max="15121" width="9.85546875" style="1" customWidth="1"/>
    <col min="15122" max="15360" width="9.140625" style="1"/>
    <col min="15361" max="15361" width="6.7109375" style="1" customWidth="1"/>
    <col min="15362" max="15362" width="26.85546875" style="1" customWidth="1"/>
    <col min="15363" max="15363" width="13.7109375" style="1" customWidth="1"/>
    <col min="15364" max="15371" width="9.140625" style="1"/>
    <col min="15372" max="15372" width="27.85546875" style="1" customWidth="1"/>
    <col min="15373" max="15373" width="10.42578125" style="1" customWidth="1"/>
    <col min="15374" max="15374" width="10.7109375" style="1" customWidth="1"/>
    <col min="15375" max="15376" width="10.5703125" style="1" customWidth="1"/>
    <col min="15377" max="15377" width="9.85546875" style="1" customWidth="1"/>
    <col min="15378" max="15616" width="9.140625" style="1"/>
    <col min="15617" max="15617" width="6.7109375" style="1" customWidth="1"/>
    <col min="15618" max="15618" width="26.85546875" style="1" customWidth="1"/>
    <col min="15619" max="15619" width="13.7109375" style="1" customWidth="1"/>
    <col min="15620" max="15627" width="9.140625" style="1"/>
    <col min="15628" max="15628" width="27.85546875" style="1" customWidth="1"/>
    <col min="15629" max="15629" width="10.42578125" style="1" customWidth="1"/>
    <col min="15630" max="15630" width="10.7109375" style="1" customWidth="1"/>
    <col min="15631" max="15632" width="10.5703125" style="1" customWidth="1"/>
    <col min="15633" max="15633" width="9.85546875" style="1" customWidth="1"/>
    <col min="15634" max="15872" width="9.140625" style="1"/>
    <col min="15873" max="15873" width="6.7109375" style="1" customWidth="1"/>
    <col min="15874" max="15874" width="26.85546875" style="1" customWidth="1"/>
    <col min="15875" max="15875" width="13.7109375" style="1" customWidth="1"/>
    <col min="15876" max="15883" width="9.140625" style="1"/>
    <col min="15884" max="15884" width="27.85546875" style="1" customWidth="1"/>
    <col min="15885" max="15885" width="10.42578125" style="1" customWidth="1"/>
    <col min="15886" max="15886" width="10.7109375" style="1" customWidth="1"/>
    <col min="15887" max="15888" width="10.5703125" style="1" customWidth="1"/>
    <col min="15889" max="15889" width="9.85546875" style="1" customWidth="1"/>
    <col min="15890" max="16128" width="9.140625" style="1"/>
    <col min="16129" max="16129" width="6.7109375" style="1" customWidth="1"/>
    <col min="16130" max="16130" width="26.85546875" style="1" customWidth="1"/>
    <col min="16131" max="16131" width="13.7109375" style="1" customWidth="1"/>
    <col min="16132" max="16139" width="9.140625" style="1"/>
    <col min="16140" max="16140" width="27.85546875" style="1" customWidth="1"/>
    <col min="16141" max="16141" width="10.42578125" style="1" customWidth="1"/>
    <col min="16142" max="16142" width="10.7109375" style="1" customWidth="1"/>
    <col min="16143" max="16144" width="10.5703125" style="1" customWidth="1"/>
    <col min="16145" max="16145" width="9.85546875" style="1" customWidth="1"/>
    <col min="16146" max="16384" width="9.140625" style="1"/>
  </cols>
  <sheetData>
    <row r="1" spans="1:9">
      <c r="A1" s="410" t="s">
        <v>206</v>
      </c>
      <c r="B1" s="410"/>
      <c r="C1" s="410"/>
      <c r="D1" s="34"/>
      <c r="F1" s="34"/>
      <c r="G1" s="34"/>
      <c r="H1" s="34"/>
      <c r="I1" s="34"/>
    </row>
    <row r="2" spans="1:9" ht="12" customHeight="1">
      <c r="A2" s="410" t="s">
        <v>207</v>
      </c>
      <c r="B2" s="410"/>
      <c r="C2" s="410"/>
      <c r="D2" s="34"/>
      <c r="E2" s="34"/>
      <c r="F2" s="34"/>
      <c r="G2" s="34"/>
      <c r="H2" s="34"/>
      <c r="I2" s="34"/>
    </row>
    <row r="3" spans="1:9" ht="12" customHeight="1" thickBot="1">
      <c r="A3" s="254"/>
      <c r="B3" s="254"/>
      <c r="C3" s="254"/>
      <c r="D3" s="34"/>
      <c r="E3" s="34"/>
      <c r="F3" s="34"/>
      <c r="G3" s="34"/>
      <c r="H3" s="34"/>
      <c r="I3" s="34"/>
    </row>
    <row r="4" spans="1:9" ht="12" customHeight="1">
      <c r="A4" s="417"/>
      <c r="B4" s="418"/>
      <c r="C4" s="261" t="s">
        <v>96</v>
      </c>
      <c r="D4" s="262" t="s">
        <v>124</v>
      </c>
      <c r="E4" s="262" t="s">
        <v>28</v>
      </c>
      <c r="F4" s="262" t="s">
        <v>306</v>
      </c>
      <c r="G4" s="262" t="s">
        <v>109</v>
      </c>
      <c r="H4" s="262" t="s">
        <v>209</v>
      </c>
      <c r="I4" s="263" t="s">
        <v>127</v>
      </c>
    </row>
    <row r="5" spans="1:9" ht="12" customHeight="1">
      <c r="A5" s="415" t="s">
        <v>40</v>
      </c>
      <c r="B5" s="416"/>
      <c r="C5" s="255">
        <f t="shared" ref="C5:I11" si="0">M20*1</f>
        <v>136941010</v>
      </c>
      <c r="D5" s="255">
        <f t="shared" si="0"/>
        <v>104857517</v>
      </c>
      <c r="E5" s="255">
        <f t="shared" si="0"/>
        <v>13266356</v>
      </c>
      <c r="F5" s="255">
        <f t="shared" si="0"/>
        <v>6768661</v>
      </c>
      <c r="G5" s="255">
        <f t="shared" si="0"/>
        <v>3797048</v>
      </c>
      <c r="H5" s="255">
        <f t="shared" si="0"/>
        <v>2327228</v>
      </c>
      <c r="I5" s="257">
        <f t="shared" si="0"/>
        <v>5924200</v>
      </c>
    </row>
    <row r="6" spans="1:9" ht="12" customHeight="1">
      <c r="A6" s="140" t="s">
        <v>210</v>
      </c>
      <c r="B6" s="256"/>
      <c r="C6" s="255">
        <f t="shared" si="0"/>
        <v>49055830</v>
      </c>
      <c r="D6" s="255">
        <f t="shared" si="0"/>
        <v>38146635</v>
      </c>
      <c r="E6" s="255">
        <f t="shared" si="0"/>
        <v>3756134</v>
      </c>
      <c r="F6" s="255">
        <f t="shared" si="0"/>
        <v>2511636</v>
      </c>
      <c r="G6" s="255">
        <f t="shared" si="0"/>
        <v>1211312</v>
      </c>
      <c r="H6" s="255">
        <f t="shared" si="0"/>
        <v>675417</v>
      </c>
      <c r="I6" s="257">
        <f t="shared" si="0"/>
        <v>2754696</v>
      </c>
    </row>
    <row r="7" spans="1:9" ht="12" customHeight="1">
      <c r="A7" s="140" t="s">
        <v>211</v>
      </c>
      <c r="B7" s="256"/>
      <c r="C7" s="255">
        <f t="shared" si="0"/>
        <v>24518560</v>
      </c>
      <c r="D7" s="255">
        <f t="shared" si="0"/>
        <v>17561803</v>
      </c>
      <c r="E7" s="255">
        <f t="shared" si="0"/>
        <v>2738205</v>
      </c>
      <c r="F7" s="255">
        <f t="shared" si="0"/>
        <v>1665273</v>
      </c>
      <c r="G7" s="255">
        <f t="shared" si="0"/>
        <v>1044372</v>
      </c>
      <c r="H7" s="255">
        <f t="shared" si="0"/>
        <v>549679</v>
      </c>
      <c r="I7" s="257">
        <f t="shared" si="0"/>
        <v>959228</v>
      </c>
    </row>
    <row r="8" spans="1:9" ht="12" customHeight="1">
      <c r="A8" s="140" t="s">
        <v>212</v>
      </c>
      <c r="B8" s="256"/>
      <c r="C8" s="255">
        <f t="shared" si="0"/>
        <v>34081625</v>
      </c>
      <c r="D8" s="255">
        <f t="shared" si="0"/>
        <v>26854619</v>
      </c>
      <c r="E8" s="255">
        <f t="shared" si="0"/>
        <v>2828489</v>
      </c>
      <c r="F8" s="255">
        <f t="shared" si="0"/>
        <v>1663949</v>
      </c>
      <c r="G8" s="255">
        <f t="shared" si="0"/>
        <v>893938</v>
      </c>
      <c r="H8" s="255">
        <f t="shared" si="0"/>
        <v>393235</v>
      </c>
      <c r="I8" s="257">
        <f t="shared" si="0"/>
        <v>1447395</v>
      </c>
    </row>
    <row r="9" spans="1:9" ht="12" customHeight="1">
      <c r="A9" s="140" t="s">
        <v>213</v>
      </c>
      <c r="B9" s="256"/>
      <c r="C9" s="255">
        <f t="shared" si="0"/>
        <v>12470376</v>
      </c>
      <c r="D9" s="255">
        <f t="shared" si="0"/>
        <v>9281913</v>
      </c>
      <c r="E9" s="255">
        <f t="shared" si="0"/>
        <v>1960673</v>
      </c>
      <c r="F9" s="255">
        <f t="shared" si="0"/>
        <v>338404</v>
      </c>
      <c r="G9" s="255">
        <f t="shared" si="0"/>
        <v>236883</v>
      </c>
      <c r="H9" s="255">
        <f t="shared" si="0"/>
        <v>280435</v>
      </c>
      <c r="I9" s="257">
        <f t="shared" si="0"/>
        <v>372068</v>
      </c>
    </row>
    <row r="10" spans="1:9" ht="12" customHeight="1">
      <c r="A10" s="140" t="s">
        <v>214</v>
      </c>
      <c r="B10" s="256"/>
      <c r="C10" s="255">
        <f t="shared" si="0"/>
        <v>16237248</v>
      </c>
      <c r="D10" s="255">
        <f t="shared" si="0"/>
        <v>12683664</v>
      </c>
      <c r="E10" s="255">
        <f t="shared" si="0"/>
        <v>1938467</v>
      </c>
      <c r="F10" s="255">
        <f t="shared" si="0"/>
        <v>573289</v>
      </c>
      <c r="G10" s="255">
        <f t="shared" si="0"/>
        <v>328639</v>
      </c>
      <c r="H10" s="255">
        <f t="shared" si="0"/>
        <v>412018</v>
      </c>
      <c r="I10" s="257">
        <f t="shared" si="0"/>
        <v>301171</v>
      </c>
    </row>
    <row r="11" spans="1:9" ht="12" customHeight="1" thickBot="1">
      <c r="A11" s="143" t="s">
        <v>215</v>
      </c>
      <c r="B11" s="258"/>
      <c r="C11" s="259">
        <f t="shared" si="0"/>
        <v>577371</v>
      </c>
      <c r="D11" s="259">
        <f t="shared" si="0"/>
        <v>328883</v>
      </c>
      <c r="E11" s="259">
        <f t="shared" si="0"/>
        <v>44388</v>
      </c>
      <c r="F11" s="259">
        <f t="shared" si="0"/>
        <v>16110</v>
      </c>
      <c r="G11" s="259">
        <f t="shared" si="0"/>
        <v>81904</v>
      </c>
      <c r="H11" s="259">
        <f t="shared" si="0"/>
        <v>16444</v>
      </c>
      <c r="I11" s="260">
        <f t="shared" si="0"/>
        <v>89642</v>
      </c>
    </row>
    <row r="12" spans="1:9" ht="12" customHeight="1" thickBot="1">
      <c r="A12" s="254"/>
      <c r="B12" s="254"/>
      <c r="C12" s="254"/>
      <c r="D12" s="34"/>
      <c r="E12" s="34"/>
      <c r="F12" s="34"/>
      <c r="G12" s="34"/>
      <c r="H12" s="34"/>
      <c r="I12" s="34"/>
    </row>
    <row r="13" spans="1:9" ht="14.25">
      <c r="A13" s="254" t="s">
        <v>208</v>
      </c>
      <c r="B13" s="411" t="s">
        <v>290</v>
      </c>
      <c r="C13" s="412"/>
      <c r="D13" s="34"/>
      <c r="E13" s="47" t="s">
        <v>216</v>
      </c>
      <c r="F13" s="34"/>
      <c r="G13" s="34"/>
      <c r="H13" s="34"/>
      <c r="I13" s="34"/>
    </row>
    <row r="14" spans="1:9" ht="87.75" customHeight="1">
      <c r="A14" s="254"/>
      <c r="B14" s="413"/>
      <c r="C14" s="414"/>
      <c r="D14" s="34"/>
      <c r="E14" s="34"/>
      <c r="F14" s="34"/>
      <c r="G14" s="34"/>
      <c r="H14" s="34"/>
      <c r="I14" s="34"/>
    </row>
    <row r="15" spans="1:9" ht="12" customHeight="1">
      <c r="A15" s="254" t="s">
        <v>208</v>
      </c>
      <c r="B15" s="413" t="s">
        <v>291</v>
      </c>
      <c r="C15" s="414"/>
      <c r="D15" s="34"/>
      <c r="E15" s="34"/>
      <c r="F15" s="34"/>
      <c r="G15" s="34"/>
      <c r="H15" s="34"/>
      <c r="I15" s="34"/>
    </row>
    <row r="16" spans="1:9" ht="45.75" customHeight="1">
      <c r="A16" s="254"/>
      <c r="B16" s="413"/>
      <c r="C16" s="414"/>
      <c r="D16" s="34"/>
      <c r="E16" s="34"/>
      <c r="F16" s="34"/>
      <c r="G16" s="34"/>
      <c r="H16" s="34"/>
      <c r="I16" s="34"/>
    </row>
    <row r="17" spans="1:19" ht="45.75" customHeight="1">
      <c r="A17" s="254" t="s">
        <v>208</v>
      </c>
      <c r="B17" s="413" t="s">
        <v>292</v>
      </c>
      <c r="C17" s="414"/>
      <c r="D17" s="34"/>
      <c r="E17" s="34"/>
      <c r="F17" s="34"/>
      <c r="G17" s="34"/>
      <c r="H17" s="34"/>
      <c r="I17" s="34"/>
    </row>
    <row r="18" spans="1:19" ht="102" customHeight="1">
      <c r="A18" s="254"/>
      <c r="B18" s="413"/>
      <c r="C18" s="414"/>
      <c r="D18" s="34"/>
      <c r="E18" s="34"/>
      <c r="F18" s="34"/>
      <c r="G18" s="34"/>
      <c r="H18" s="34"/>
      <c r="I18" s="34"/>
    </row>
    <row r="19" spans="1:19" ht="12" customHeight="1">
      <c r="A19" s="254" t="s">
        <v>208</v>
      </c>
      <c r="B19" s="413" t="s">
        <v>293</v>
      </c>
      <c r="C19" s="414"/>
    </row>
    <row r="20" spans="1:19" ht="16.5" customHeight="1">
      <c r="A20" s="254"/>
      <c r="B20" s="413"/>
      <c r="C20" s="414"/>
      <c r="M20" s="7">
        <v>136941010</v>
      </c>
      <c r="N20" s="7">
        <v>104857517</v>
      </c>
      <c r="O20" s="7">
        <v>13266356</v>
      </c>
      <c r="P20" s="7">
        <v>6768661</v>
      </c>
      <c r="Q20" s="7">
        <v>3797048</v>
      </c>
      <c r="R20" s="7">
        <v>2327228</v>
      </c>
      <c r="S20" s="7">
        <v>5924200</v>
      </c>
    </row>
    <row r="21" spans="1:19" ht="12" customHeight="1">
      <c r="A21" s="254" t="s">
        <v>208</v>
      </c>
      <c r="B21" s="413" t="s">
        <v>294</v>
      </c>
      <c r="C21" s="414"/>
      <c r="M21" s="7">
        <v>49055830</v>
      </c>
      <c r="N21" s="7">
        <v>38146635</v>
      </c>
      <c r="O21" s="7">
        <v>3756134</v>
      </c>
      <c r="P21" s="7">
        <v>2511636</v>
      </c>
      <c r="Q21" s="7">
        <v>1211312</v>
      </c>
      <c r="R21" s="7">
        <v>675417</v>
      </c>
      <c r="S21" s="7">
        <v>2754696</v>
      </c>
    </row>
    <row r="22" spans="1:19" ht="15.75" customHeight="1">
      <c r="A22" s="254"/>
      <c r="B22" s="413"/>
      <c r="C22" s="414"/>
      <c r="M22" s="7">
        <v>24518560</v>
      </c>
      <c r="N22" s="7">
        <v>17561803</v>
      </c>
      <c r="O22" s="7">
        <v>2738205</v>
      </c>
      <c r="P22" s="7">
        <v>1665273</v>
      </c>
      <c r="Q22" s="7">
        <v>1044372</v>
      </c>
      <c r="R22" s="7">
        <v>549679</v>
      </c>
      <c r="S22" s="7">
        <v>959228</v>
      </c>
    </row>
    <row r="23" spans="1:19" ht="12" customHeight="1">
      <c r="A23" s="254" t="s">
        <v>208</v>
      </c>
      <c r="B23" s="413" t="s">
        <v>295</v>
      </c>
      <c r="C23" s="414"/>
      <c r="M23" s="7">
        <v>34081625</v>
      </c>
      <c r="N23" s="7">
        <v>26854619</v>
      </c>
      <c r="O23" s="7">
        <v>2828489</v>
      </c>
      <c r="P23" s="7">
        <v>1663949</v>
      </c>
      <c r="Q23" s="7">
        <v>893938</v>
      </c>
      <c r="R23" s="7">
        <v>393235</v>
      </c>
      <c r="S23" s="7">
        <v>1447395</v>
      </c>
    </row>
    <row r="24" spans="1:19" ht="69" customHeight="1">
      <c r="A24" s="254"/>
      <c r="B24" s="413"/>
      <c r="C24" s="414"/>
      <c r="M24" s="7">
        <v>12470376</v>
      </c>
      <c r="N24" s="7">
        <v>9281913</v>
      </c>
      <c r="O24" s="7">
        <v>1960673</v>
      </c>
      <c r="P24" s="7">
        <v>338404</v>
      </c>
      <c r="Q24" s="7">
        <v>236883</v>
      </c>
      <c r="R24" s="7">
        <v>280435</v>
      </c>
      <c r="S24" s="7">
        <v>372068</v>
      </c>
    </row>
    <row r="25" spans="1:19" ht="12" customHeight="1">
      <c r="A25" s="254" t="s">
        <v>208</v>
      </c>
      <c r="B25" s="413" t="s">
        <v>296</v>
      </c>
      <c r="C25" s="414"/>
      <c r="M25" s="7">
        <v>16237248</v>
      </c>
      <c r="N25" s="7">
        <v>12683664</v>
      </c>
      <c r="O25" s="7">
        <v>1938467</v>
      </c>
      <c r="P25" s="7">
        <v>573289</v>
      </c>
      <c r="Q25" s="7">
        <v>328639</v>
      </c>
      <c r="R25" s="7">
        <v>412018</v>
      </c>
      <c r="S25" s="7">
        <v>301171</v>
      </c>
    </row>
    <row r="26" spans="1:19" ht="56.25" customHeight="1">
      <c r="A26" s="254"/>
      <c r="B26" s="413"/>
      <c r="C26" s="414"/>
      <c r="M26" s="7">
        <v>577371</v>
      </c>
      <c r="N26" s="7">
        <v>328883</v>
      </c>
      <c r="O26" s="7">
        <v>44388</v>
      </c>
      <c r="P26" s="7">
        <v>16110</v>
      </c>
      <c r="Q26" s="7">
        <v>81904</v>
      </c>
      <c r="R26" s="7">
        <v>16444</v>
      </c>
      <c r="S26" s="7">
        <v>89642</v>
      </c>
    </row>
    <row r="27" spans="1:19" ht="15" customHeight="1">
      <c r="A27" s="254" t="s">
        <v>208</v>
      </c>
      <c r="B27" s="413" t="s">
        <v>217</v>
      </c>
      <c r="C27" s="414"/>
      <c r="D27" s="34"/>
      <c r="E27" s="34"/>
      <c r="F27" s="34"/>
      <c r="G27" s="34"/>
      <c r="H27" s="34"/>
      <c r="I27" s="34"/>
    </row>
    <row r="28" spans="1:19" ht="311.25" customHeight="1">
      <c r="A28" s="254" t="s">
        <v>208</v>
      </c>
      <c r="B28" s="413" t="s">
        <v>218</v>
      </c>
      <c r="C28" s="414"/>
      <c r="D28" s="34"/>
      <c r="E28" s="34"/>
      <c r="F28" s="34"/>
      <c r="G28" s="34"/>
      <c r="H28" s="34"/>
      <c r="I28" s="34"/>
    </row>
    <row r="29" spans="1:19" ht="13.5" thickBot="1">
      <c r="A29" s="254"/>
      <c r="B29" s="419"/>
      <c r="C29" s="420"/>
      <c r="D29" s="34"/>
      <c r="E29" s="34"/>
      <c r="F29" s="34"/>
      <c r="G29" s="34"/>
      <c r="H29" s="34"/>
      <c r="I29" s="34"/>
    </row>
    <row r="30" spans="1:19" ht="12" customHeight="1">
      <c r="D30" s="34"/>
      <c r="E30" s="34"/>
      <c r="F30" s="34"/>
      <c r="G30" s="34"/>
      <c r="H30" s="34"/>
      <c r="I30" s="34"/>
    </row>
    <row r="31" spans="1:19" ht="17.25" customHeight="1">
      <c r="D31" s="34"/>
      <c r="E31" s="34"/>
      <c r="F31" s="34"/>
      <c r="G31" s="34"/>
      <c r="H31" s="34"/>
      <c r="I31" s="34"/>
    </row>
    <row r="32" spans="1:19" ht="12" customHeight="1">
      <c r="D32" s="34"/>
      <c r="E32" s="34"/>
      <c r="F32" s="34"/>
      <c r="G32" s="34"/>
      <c r="H32" s="34"/>
      <c r="I32" s="34"/>
    </row>
    <row r="33" spans="4:9" ht="71.25" customHeight="1">
      <c r="D33" s="34"/>
      <c r="E33" s="34"/>
      <c r="F33" s="34"/>
      <c r="G33" s="34"/>
      <c r="H33" s="34"/>
      <c r="I33" s="34"/>
    </row>
    <row r="34" spans="4:9" ht="12" customHeight="1">
      <c r="D34" s="34"/>
      <c r="E34" s="34"/>
      <c r="F34" s="34"/>
      <c r="G34" s="34"/>
      <c r="H34" s="34"/>
      <c r="I34" s="34"/>
    </row>
    <row r="35" spans="4:9" ht="58.5" customHeight="1">
      <c r="D35" s="34"/>
      <c r="E35" s="34"/>
      <c r="F35" s="34"/>
      <c r="G35" s="34"/>
      <c r="H35" s="34"/>
      <c r="I35" s="34"/>
    </row>
    <row r="36" spans="4:9" ht="13.5" customHeight="1">
      <c r="D36" s="34"/>
      <c r="E36" s="34"/>
      <c r="F36" s="34"/>
      <c r="G36" s="34"/>
      <c r="H36" s="34"/>
      <c r="I36" s="34"/>
    </row>
    <row r="37" spans="4:9" ht="2.25" customHeight="1">
      <c r="D37" s="34"/>
      <c r="E37" s="34"/>
      <c r="F37" s="34"/>
      <c r="G37" s="34"/>
      <c r="H37" s="34"/>
      <c r="I37" s="34"/>
    </row>
    <row r="38" spans="4:9" ht="12" customHeight="1">
      <c r="D38" s="34"/>
      <c r="E38" s="34"/>
      <c r="F38" s="34"/>
      <c r="G38" s="34"/>
      <c r="H38" s="34"/>
      <c r="I38" s="34"/>
    </row>
    <row r="39" spans="4:9" ht="317.25" customHeight="1">
      <c r="D39" s="34"/>
      <c r="E39" s="34"/>
      <c r="F39" s="34"/>
      <c r="G39" s="34"/>
      <c r="H39" s="34"/>
      <c r="I39" s="34"/>
    </row>
  </sheetData>
  <mergeCells count="13">
    <mergeCell ref="B17:C18"/>
    <mergeCell ref="B28:C29"/>
    <mergeCell ref="B19:C20"/>
    <mergeCell ref="B21:C22"/>
    <mergeCell ref="B23:C24"/>
    <mergeCell ref="B25:C26"/>
    <mergeCell ref="B27:C27"/>
    <mergeCell ref="A1:C1"/>
    <mergeCell ref="A2:C2"/>
    <mergeCell ref="B13:C14"/>
    <mergeCell ref="B15:C16"/>
    <mergeCell ref="A5:B5"/>
    <mergeCell ref="A4:B4"/>
  </mergeCells>
  <pageMargins left="0.75" right="0.75" top="1" bottom="1" header="0.5" footer="0.5"/>
  <pageSetup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51"/>
  <sheetViews>
    <sheetView workbookViewId="0">
      <selection activeCell="F27" sqref="F27"/>
    </sheetView>
  </sheetViews>
  <sheetFormatPr defaultRowHeight="12.75"/>
  <cols>
    <col min="1" max="1" width="33.140625" style="39" customWidth="1"/>
    <col min="2" max="2" width="10.7109375" style="42" customWidth="1"/>
    <col min="3" max="3" width="11.7109375" style="42" customWidth="1"/>
    <col min="4" max="5" width="9.140625" style="42"/>
    <col min="6" max="6" width="9.85546875" style="39" bestFit="1" customWidth="1"/>
    <col min="7" max="16384" width="9.140625" style="39"/>
  </cols>
  <sheetData>
    <row r="1" spans="1:15" ht="15">
      <c r="A1" s="271"/>
      <c r="B1" s="280" t="s">
        <v>100</v>
      </c>
      <c r="C1" s="280" t="s">
        <v>124</v>
      </c>
      <c r="D1" s="280" t="s">
        <v>28</v>
      </c>
      <c r="E1" s="281" t="s">
        <v>29</v>
      </c>
      <c r="F1" s="40"/>
      <c r="G1" s="424" t="s">
        <v>282</v>
      </c>
      <c r="H1" s="424"/>
      <c r="I1" s="424"/>
      <c r="J1" s="424"/>
      <c r="K1" s="424"/>
      <c r="L1" s="424"/>
      <c r="M1" s="424"/>
      <c r="N1" s="424"/>
      <c r="O1" s="424"/>
    </row>
    <row r="2" spans="1:15">
      <c r="A2" s="272" t="s">
        <v>219</v>
      </c>
      <c r="B2" s="264">
        <v>138269979</v>
      </c>
      <c r="C2" s="265">
        <v>105639344</v>
      </c>
      <c r="D2" s="265">
        <v>13387578</v>
      </c>
      <c r="E2" s="273">
        <v>6955978</v>
      </c>
      <c r="F2" s="41"/>
    </row>
    <row r="3" spans="1:15">
      <c r="A3" s="272" t="s">
        <v>220</v>
      </c>
      <c r="B3" s="421"/>
      <c r="C3" s="422"/>
      <c r="D3" s="422"/>
      <c r="E3" s="423"/>
    </row>
    <row r="4" spans="1:15" ht="22.5">
      <c r="A4" s="272" t="s">
        <v>221</v>
      </c>
      <c r="B4" s="266">
        <v>0.35899999999999999</v>
      </c>
      <c r="C4" s="267">
        <v>0.36399999999999999</v>
      </c>
      <c r="D4" s="267">
        <v>0.28199999999999997</v>
      </c>
      <c r="E4" s="274">
        <v>0.36799999999999999</v>
      </c>
    </row>
    <row r="5" spans="1:15">
      <c r="A5" s="272" t="s">
        <v>222</v>
      </c>
      <c r="B5" s="266">
        <v>0.182</v>
      </c>
      <c r="C5" s="266">
        <v>0.17100000000000001</v>
      </c>
      <c r="D5" s="266">
        <v>0.20599999999999999</v>
      </c>
      <c r="E5" s="275">
        <v>0.254</v>
      </c>
    </row>
    <row r="6" spans="1:15">
      <c r="A6" s="272" t="s">
        <v>223</v>
      </c>
      <c r="B6" s="266">
        <v>0.245</v>
      </c>
      <c r="C6" s="267">
        <v>0.251</v>
      </c>
      <c r="D6" s="267">
        <v>0.21099999999999999</v>
      </c>
      <c r="E6" s="274">
        <v>0.24099999999999999</v>
      </c>
    </row>
    <row r="7" spans="1:15" ht="22.5">
      <c r="A7" s="272" t="s">
        <v>224</v>
      </c>
      <c r="B7" s="266">
        <v>9.0999999999999998E-2</v>
      </c>
      <c r="C7" s="266">
        <v>8.7999999999999995E-2</v>
      </c>
      <c r="D7" s="266">
        <v>0.14799999999999999</v>
      </c>
      <c r="E7" s="275">
        <v>4.9000000000000002E-2</v>
      </c>
    </row>
    <row r="8" spans="1:15" ht="22.5">
      <c r="A8" s="272" t="s">
        <v>225</v>
      </c>
      <c r="B8" s="266">
        <v>0.12</v>
      </c>
      <c r="C8" s="267">
        <v>0.123</v>
      </c>
      <c r="D8" s="267">
        <v>0.15</v>
      </c>
      <c r="E8" s="274">
        <v>8.5999999999999993E-2</v>
      </c>
    </row>
    <row r="9" spans="1:15">
      <c r="A9" s="272" t="s">
        <v>226</v>
      </c>
      <c r="B9" s="266">
        <v>4.0000000000000001E-3</v>
      </c>
      <c r="C9" s="266">
        <v>3.0000000000000001E-3</v>
      </c>
      <c r="D9" s="266">
        <v>3.0000000000000001E-3</v>
      </c>
      <c r="E9" s="275">
        <v>1E-3</v>
      </c>
    </row>
    <row r="10" spans="1:15">
      <c r="A10" s="272" t="s">
        <v>227</v>
      </c>
      <c r="B10" s="421"/>
      <c r="C10" s="422"/>
      <c r="D10" s="422"/>
      <c r="E10" s="423"/>
    </row>
    <row r="11" spans="1:15" ht="22.5">
      <c r="A11" s="272" t="s">
        <v>228</v>
      </c>
      <c r="B11" s="266">
        <v>1.9E-2</v>
      </c>
      <c r="C11" s="267">
        <v>1.6E-2</v>
      </c>
      <c r="D11" s="267">
        <v>0.03</v>
      </c>
      <c r="E11" s="274">
        <v>6.0000000000000001E-3</v>
      </c>
    </row>
    <row r="12" spans="1:15">
      <c r="A12" s="272" t="s">
        <v>229</v>
      </c>
      <c r="B12" s="266">
        <v>0.06</v>
      </c>
      <c r="C12" s="266">
        <v>5.8000000000000003E-2</v>
      </c>
      <c r="D12" s="266">
        <v>0.105</v>
      </c>
      <c r="E12" s="275">
        <v>3.5000000000000003E-2</v>
      </c>
    </row>
    <row r="13" spans="1:15">
      <c r="A13" s="272" t="s">
        <v>230</v>
      </c>
      <c r="B13" s="266">
        <v>0.104</v>
      </c>
      <c r="C13" s="267">
        <v>0.111</v>
      </c>
      <c r="D13" s="267">
        <v>0.12</v>
      </c>
      <c r="E13" s="274">
        <v>4.9000000000000002E-2</v>
      </c>
    </row>
    <row r="14" spans="1:15">
      <c r="A14" s="272" t="s">
        <v>231</v>
      </c>
      <c r="B14" s="266">
        <v>2.8000000000000001E-2</v>
      </c>
      <c r="C14" s="266">
        <v>2.9000000000000001E-2</v>
      </c>
      <c r="D14" s="266">
        <v>2.5000000000000001E-2</v>
      </c>
      <c r="E14" s="275">
        <v>1.6E-2</v>
      </c>
    </row>
    <row r="15" spans="1:15">
      <c r="A15" s="272" t="s">
        <v>232</v>
      </c>
      <c r="B15" s="266">
        <v>0.11600000000000001</v>
      </c>
      <c r="C15" s="267">
        <v>0.12</v>
      </c>
      <c r="D15" s="267">
        <v>0.10299999999999999</v>
      </c>
      <c r="E15" s="274">
        <v>0.106</v>
      </c>
    </row>
    <row r="16" spans="1:15" ht="22.5">
      <c r="A16" s="272" t="s">
        <v>233</v>
      </c>
      <c r="B16" s="266">
        <v>4.9000000000000002E-2</v>
      </c>
      <c r="C16" s="266">
        <v>5.2999999999999999E-2</v>
      </c>
      <c r="D16" s="266">
        <v>0.04</v>
      </c>
      <c r="E16" s="275">
        <v>3.6999999999999998E-2</v>
      </c>
    </row>
    <row r="17" spans="1:6" ht="22.5">
      <c r="A17" s="272" t="s">
        <v>234</v>
      </c>
      <c r="B17" s="266">
        <v>8.6999999999999994E-2</v>
      </c>
      <c r="C17" s="267">
        <v>8.5000000000000006E-2</v>
      </c>
      <c r="D17" s="267">
        <v>6.0999999999999999E-2</v>
      </c>
      <c r="E17" s="274">
        <v>0.13200000000000001</v>
      </c>
    </row>
    <row r="18" spans="1:6" ht="33.75">
      <c r="A18" s="272" t="s">
        <v>235</v>
      </c>
      <c r="B18" s="266">
        <v>0.107</v>
      </c>
      <c r="C18" s="266">
        <v>9.7000000000000003E-2</v>
      </c>
      <c r="D18" s="266">
        <v>0.105</v>
      </c>
      <c r="E18" s="275">
        <v>0.158</v>
      </c>
    </row>
    <row r="19" spans="1:6" ht="22.5">
      <c r="A19" s="272" t="s">
        <v>236</v>
      </c>
      <c r="B19" s="266">
        <v>0.22900000000000001</v>
      </c>
      <c r="C19" s="267">
        <v>0.23599999999999999</v>
      </c>
      <c r="D19" s="267">
        <v>0.20399999999999999</v>
      </c>
      <c r="E19" s="274">
        <v>0.21099999999999999</v>
      </c>
    </row>
    <row r="20" spans="1:6" ht="22.5">
      <c r="A20" s="272" t="s">
        <v>237</v>
      </c>
      <c r="B20" s="266">
        <v>9.2999999999999999E-2</v>
      </c>
      <c r="C20" s="266">
        <v>8.6999999999999994E-2</v>
      </c>
      <c r="D20" s="266">
        <v>0.109</v>
      </c>
      <c r="E20" s="275">
        <v>0.13600000000000001</v>
      </c>
    </row>
    <row r="21" spans="1:6" ht="22.5">
      <c r="A21" s="272" t="s">
        <v>238</v>
      </c>
      <c r="B21" s="266">
        <v>0.05</v>
      </c>
      <c r="C21" s="267">
        <v>4.8000000000000001E-2</v>
      </c>
      <c r="D21" s="267">
        <v>0.05</v>
      </c>
      <c r="E21" s="274">
        <v>5.3999999999999999E-2</v>
      </c>
    </row>
    <row r="22" spans="1:6">
      <c r="A22" s="272" t="s">
        <v>239</v>
      </c>
      <c r="B22" s="266">
        <v>0.05</v>
      </c>
      <c r="C22" s="266">
        <v>5.3999999999999999E-2</v>
      </c>
      <c r="D22" s="266">
        <v>4.2999999999999997E-2</v>
      </c>
      <c r="E22" s="275">
        <v>5.8000000000000003E-2</v>
      </c>
    </row>
    <row r="23" spans="1:6" ht="13.5" thickBot="1">
      <c r="A23" s="276" t="s">
        <v>240</v>
      </c>
      <c r="B23" s="277">
        <v>7.0000000000000001E-3</v>
      </c>
      <c r="C23" s="278">
        <v>6.0000000000000001E-3</v>
      </c>
      <c r="D23" s="278">
        <v>7.0000000000000001E-3</v>
      </c>
      <c r="E23" s="279">
        <v>2E-3</v>
      </c>
    </row>
    <row r="24" spans="1:6" ht="13.5" thickBot="1">
      <c r="A24" s="268"/>
      <c r="B24" s="269"/>
      <c r="C24" s="270"/>
      <c r="D24" s="269"/>
      <c r="E24" s="269"/>
    </row>
    <row r="25" spans="1:6">
      <c r="A25" s="271"/>
      <c r="B25" s="280" t="s">
        <v>76</v>
      </c>
      <c r="C25" s="280" t="s">
        <v>124</v>
      </c>
      <c r="D25" s="280" t="s">
        <v>28</v>
      </c>
      <c r="E25" s="281" t="s">
        <v>306</v>
      </c>
      <c r="F25" s="40"/>
    </row>
    <row r="26" spans="1:6">
      <c r="A26" s="272" t="s">
        <v>314</v>
      </c>
      <c r="B26" s="266">
        <v>1.9E-2</v>
      </c>
      <c r="C26" s="267">
        <v>1.6E-2</v>
      </c>
      <c r="D26" s="267">
        <v>0.03</v>
      </c>
      <c r="E26" s="274">
        <v>6.0000000000000001E-3</v>
      </c>
    </row>
    <row r="27" spans="1:6">
      <c r="A27" s="272" t="s">
        <v>229</v>
      </c>
      <c r="B27" s="266">
        <v>0.06</v>
      </c>
      <c r="C27" s="266">
        <v>5.8000000000000003E-2</v>
      </c>
      <c r="D27" s="266">
        <v>0.105</v>
      </c>
      <c r="E27" s="275">
        <v>3.5000000000000003E-2</v>
      </c>
    </row>
    <row r="28" spans="1:6">
      <c r="A28" s="272" t="s">
        <v>230</v>
      </c>
      <c r="B28" s="266">
        <v>0.104</v>
      </c>
      <c r="C28" s="267">
        <v>0.111</v>
      </c>
      <c r="D28" s="267">
        <v>0.12</v>
      </c>
      <c r="E28" s="274">
        <v>4.9000000000000002E-2</v>
      </c>
    </row>
    <row r="29" spans="1:6">
      <c r="A29" s="272" t="s">
        <v>315</v>
      </c>
      <c r="B29" s="266">
        <v>2.8000000000000001E-2</v>
      </c>
      <c r="C29" s="266">
        <v>2.9000000000000001E-2</v>
      </c>
      <c r="D29" s="266">
        <v>2.5000000000000001E-2</v>
      </c>
      <c r="E29" s="275">
        <v>1.6E-2</v>
      </c>
    </row>
    <row r="30" spans="1:6">
      <c r="A30" s="272" t="s">
        <v>316</v>
      </c>
      <c r="B30" s="266">
        <v>0.11600000000000001</v>
      </c>
      <c r="C30" s="267">
        <v>0.12</v>
      </c>
      <c r="D30" s="267">
        <v>0.10299999999999999</v>
      </c>
      <c r="E30" s="274">
        <v>0.106</v>
      </c>
    </row>
    <row r="31" spans="1:6">
      <c r="A31" s="272" t="s">
        <v>317</v>
      </c>
      <c r="B31" s="266">
        <v>4.9000000000000002E-2</v>
      </c>
      <c r="C31" s="266">
        <v>5.2999999999999999E-2</v>
      </c>
      <c r="D31" s="266">
        <v>0.04</v>
      </c>
      <c r="E31" s="275">
        <v>3.6999999999999998E-2</v>
      </c>
    </row>
    <row r="32" spans="1:6">
      <c r="A32" s="272" t="s">
        <v>313</v>
      </c>
      <c r="B32" s="266">
        <v>8.6999999999999994E-2</v>
      </c>
      <c r="C32" s="267">
        <v>8.5000000000000006E-2</v>
      </c>
      <c r="D32" s="267">
        <v>6.0999999999999999E-2</v>
      </c>
      <c r="E32" s="274">
        <v>0.13200000000000001</v>
      </c>
    </row>
    <row r="33" spans="1:5">
      <c r="A33" s="272" t="s">
        <v>318</v>
      </c>
      <c r="B33" s="266">
        <v>0.107</v>
      </c>
      <c r="C33" s="266">
        <v>9.7000000000000003E-2</v>
      </c>
      <c r="D33" s="266">
        <v>0.105</v>
      </c>
      <c r="E33" s="275">
        <v>0.158</v>
      </c>
    </row>
    <row r="34" spans="1:5">
      <c r="A34" s="272" t="s">
        <v>319</v>
      </c>
      <c r="B34" s="266">
        <v>0.22900000000000001</v>
      </c>
      <c r="C34" s="267">
        <v>0.23599999999999999</v>
      </c>
      <c r="D34" s="267">
        <v>0.20399999999999999</v>
      </c>
      <c r="E34" s="274">
        <v>0.21099999999999999</v>
      </c>
    </row>
    <row r="35" spans="1:5">
      <c r="A35" s="272" t="s">
        <v>320</v>
      </c>
      <c r="B35" s="266">
        <v>9.2999999999999999E-2</v>
      </c>
      <c r="C35" s="266">
        <v>8.6999999999999994E-2</v>
      </c>
      <c r="D35" s="266">
        <v>0.109</v>
      </c>
      <c r="E35" s="275">
        <v>0.13600000000000001</v>
      </c>
    </row>
    <row r="36" spans="1:5">
      <c r="A36" s="272" t="s">
        <v>241</v>
      </c>
      <c r="B36" s="266">
        <v>0.05</v>
      </c>
      <c r="C36" s="267">
        <v>4.8000000000000001E-2</v>
      </c>
      <c r="D36" s="267">
        <v>0.05</v>
      </c>
      <c r="E36" s="274">
        <v>5.3999999999999999E-2</v>
      </c>
    </row>
    <row r="37" spans="1:5">
      <c r="A37" s="272" t="s">
        <v>321</v>
      </c>
      <c r="B37" s="266">
        <v>0.05</v>
      </c>
      <c r="C37" s="266">
        <v>5.3999999999999999E-2</v>
      </c>
      <c r="D37" s="266">
        <v>4.2999999999999997E-2</v>
      </c>
      <c r="E37" s="275">
        <v>5.8000000000000003E-2</v>
      </c>
    </row>
    <row r="38" spans="1:5" ht="13.5" thickBot="1">
      <c r="A38" s="276" t="s">
        <v>322</v>
      </c>
      <c r="B38" s="277">
        <v>7.0000000000000001E-3</v>
      </c>
      <c r="C38" s="278">
        <v>6.0000000000000001E-3</v>
      </c>
      <c r="D38" s="278">
        <v>7.0000000000000001E-3</v>
      </c>
      <c r="E38" s="279">
        <v>2E-3</v>
      </c>
    </row>
    <row r="51" spans="2:2">
      <c r="B51" s="39"/>
    </row>
  </sheetData>
  <mergeCells count="3">
    <mergeCell ref="B10:E10"/>
    <mergeCell ref="B3:E3"/>
    <mergeCell ref="G1:O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38"/>
  <sheetViews>
    <sheetView topLeftCell="A10" workbookViewId="0">
      <selection activeCell="A26" sqref="A26:G26"/>
    </sheetView>
  </sheetViews>
  <sheetFormatPr defaultRowHeight="12.75"/>
  <cols>
    <col min="1" max="1" width="17.28515625" style="1" bestFit="1" customWidth="1"/>
    <col min="2" max="2" width="9" style="1" bestFit="1" customWidth="1"/>
    <col min="3" max="3" width="9.7109375" style="1" bestFit="1" customWidth="1"/>
    <col min="4" max="4" width="9" style="1" bestFit="1" customWidth="1"/>
    <col min="5" max="5" width="9.7109375" style="1" bestFit="1" customWidth="1"/>
    <col min="6" max="6" width="9" style="1" bestFit="1" customWidth="1"/>
    <col min="7" max="7" width="9.7109375" style="1" bestFit="1" customWidth="1"/>
    <col min="8" max="8" width="9.140625" style="1" customWidth="1"/>
    <col min="9" max="9" width="9.140625" style="1"/>
    <col min="10" max="10" width="10.42578125" style="1" customWidth="1"/>
    <col min="11" max="11" width="9.140625" style="1"/>
    <col min="12" max="12" width="7.28515625" style="1" customWidth="1"/>
    <col min="13" max="13" width="9.85546875" style="1" customWidth="1"/>
    <col min="14" max="16384" width="9.140625" style="1"/>
  </cols>
  <sheetData>
    <row r="1" spans="1:9" ht="15" customHeight="1">
      <c r="A1" s="58" t="s">
        <v>6</v>
      </c>
      <c r="B1" s="350" t="s">
        <v>3</v>
      </c>
      <c r="C1" s="351"/>
      <c r="D1" s="350" t="s">
        <v>4</v>
      </c>
      <c r="E1" s="351"/>
      <c r="F1" s="350" t="s">
        <v>5</v>
      </c>
      <c r="G1" s="351"/>
      <c r="H1" s="352" t="s">
        <v>7</v>
      </c>
      <c r="I1" s="353"/>
    </row>
    <row r="2" spans="1:9">
      <c r="A2" s="83"/>
      <c r="B2" s="26" t="s">
        <v>8</v>
      </c>
      <c r="C2" s="282" t="s">
        <v>9</v>
      </c>
      <c r="D2" s="26" t="s">
        <v>8</v>
      </c>
      <c r="E2" s="282" t="s">
        <v>9</v>
      </c>
      <c r="F2" s="26" t="s">
        <v>8</v>
      </c>
      <c r="G2" s="282" t="s">
        <v>9</v>
      </c>
      <c r="H2" s="26" t="s">
        <v>8</v>
      </c>
      <c r="I2" s="283" t="s">
        <v>9</v>
      </c>
    </row>
    <row r="3" spans="1:9">
      <c r="A3" s="83" t="s">
        <v>10</v>
      </c>
      <c r="B3" s="25">
        <v>96617</v>
      </c>
      <c r="C3" s="57">
        <v>1</v>
      </c>
      <c r="D3" s="25">
        <v>115070</v>
      </c>
      <c r="E3" s="57">
        <v>1</v>
      </c>
      <c r="F3" s="25">
        <v>128279</v>
      </c>
      <c r="G3" s="57">
        <v>1</v>
      </c>
      <c r="H3" s="28">
        <v>136941</v>
      </c>
      <c r="I3" s="59">
        <v>1</v>
      </c>
    </row>
    <row r="4" spans="1:9">
      <c r="A4" s="83" t="s">
        <v>11</v>
      </c>
      <c r="B4" s="25">
        <v>62193</v>
      </c>
      <c r="C4" s="57">
        <v>0.64370659407764674</v>
      </c>
      <c r="D4" s="25">
        <v>84215</v>
      </c>
      <c r="E4" s="57">
        <v>0.73185886851481707</v>
      </c>
      <c r="F4" s="25">
        <v>97102</v>
      </c>
      <c r="G4" s="57">
        <v>0.75695943997068893</v>
      </c>
      <c r="H4" s="28">
        <v>104858</v>
      </c>
      <c r="I4" s="59">
        <v>0.76570000000000005</v>
      </c>
    </row>
    <row r="5" spans="1:9">
      <c r="A5" s="83" t="s">
        <v>12</v>
      </c>
      <c r="B5" s="25">
        <v>19065</v>
      </c>
      <c r="C5" s="57">
        <v>0.19732552242359006</v>
      </c>
      <c r="D5" s="25">
        <v>15378</v>
      </c>
      <c r="E5" s="57">
        <v>0.13364039280437995</v>
      </c>
      <c r="F5" s="25">
        <v>15634</v>
      </c>
      <c r="G5" s="57">
        <v>0.12187497563903679</v>
      </c>
      <c r="H5" s="28">
        <v>13266</v>
      </c>
      <c r="I5" s="59">
        <v>9.69E-2</v>
      </c>
    </row>
    <row r="6" spans="1:9">
      <c r="A6" s="83" t="s">
        <v>13</v>
      </c>
      <c r="B6" s="25">
        <v>6008</v>
      </c>
      <c r="C6" s="57">
        <v>6.2183673680615212E-2</v>
      </c>
      <c r="D6" s="25">
        <v>5889</v>
      </c>
      <c r="E6" s="57">
        <v>5.1177544103589122E-2</v>
      </c>
      <c r="F6" s="25">
        <v>5869</v>
      </c>
      <c r="G6" s="57">
        <v>4.5751837791064787E-2</v>
      </c>
      <c r="H6" s="28">
        <v>6769</v>
      </c>
      <c r="I6" s="59">
        <v>4.9399999999999999E-2</v>
      </c>
    </row>
    <row r="7" spans="1:9">
      <c r="A7" s="83" t="s">
        <v>14</v>
      </c>
      <c r="B7" s="25">
        <v>167</v>
      </c>
      <c r="C7" s="57">
        <v>1.7284742850637051E-3</v>
      </c>
      <c r="D7" s="25">
        <v>179</v>
      </c>
      <c r="E7" s="57">
        <v>1.5555748674719735E-3</v>
      </c>
      <c r="F7" s="25">
        <v>200</v>
      </c>
      <c r="G7" s="57">
        <v>1.559101645631787E-3</v>
      </c>
      <c r="H7" s="25">
        <v>151</v>
      </c>
      <c r="I7" s="59">
        <v>1.1000000000000001E-3</v>
      </c>
    </row>
    <row r="8" spans="1:9">
      <c r="A8" s="140" t="s">
        <v>15</v>
      </c>
      <c r="B8" s="255">
        <v>419</v>
      </c>
      <c r="C8" s="66">
        <v>4.3367109307885779E-3</v>
      </c>
      <c r="D8" s="255">
        <v>237</v>
      </c>
      <c r="E8" s="66">
        <v>2.0596158859824453E-3</v>
      </c>
      <c r="F8" s="255">
        <v>142</v>
      </c>
      <c r="G8" s="57">
        <v>1.1069621683985687E-3</v>
      </c>
      <c r="H8" s="25">
        <v>267</v>
      </c>
      <c r="I8" s="59">
        <v>1.9E-3</v>
      </c>
    </row>
    <row r="9" spans="1:9">
      <c r="A9" s="83" t="s">
        <v>16</v>
      </c>
      <c r="B9" s="25">
        <v>468</v>
      </c>
      <c r="C9" s="57">
        <v>4.8438680563461919E-3</v>
      </c>
      <c r="D9" s="25">
        <v>467</v>
      </c>
      <c r="E9" s="57">
        <v>4.0583992352481099E-3</v>
      </c>
      <c r="F9" s="25">
        <v>488</v>
      </c>
      <c r="G9" s="57">
        <v>3.8042080153415604E-3</v>
      </c>
      <c r="H9" s="25">
        <v>731</v>
      </c>
      <c r="I9" s="59">
        <v>5.3E-3</v>
      </c>
    </row>
    <row r="10" spans="1:9">
      <c r="A10" s="83" t="s">
        <v>17</v>
      </c>
      <c r="B10" s="25">
        <v>703</v>
      </c>
      <c r="C10" s="57">
        <v>7.2761522299388303E-3</v>
      </c>
      <c r="D10" s="25">
        <v>809</v>
      </c>
      <c r="E10" s="57">
        <v>7.0305031719822718E-3</v>
      </c>
      <c r="F10" s="25">
        <v>901</v>
      </c>
      <c r="G10" s="57">
        <v>7.0237529135711999E-3</v>
      </c>
      <c r="H10" s="28">
        <v>1178</v>
      </c>
      <c r="I10" s="59">
        <v>8.6E-3</v>
      </c>
    </row>
    <row r="11" spans="1:9">
      <c r="A11" s="83" t="s">
        <v>18</v>
      </c>
      <c r="B11" s="25">
        <v>5413</v>
      </c>
      <c r="C11" s="57">
        <v>5.6025337155987044E-2</v>
      </c>
      <c r="D11" s="25">
        <v>4489</v>
      </c>
      <c r="E11" s="57">
        <v>3.9011036760232903E-2</v>
      </c>
      <c r="F11" s="25">
        <v>3759</v>
      </c>
      <c r="G11" s="57">
        <v>2.9303315429649437E-2</v>
      </c>
      <c r="H11" s="28">
        <v>3797</v>
      </c>
      <c r="I11" s="59">
        <v>2.7699999999999999E-2</v>
      </c>
    </row>
    <row r="12" spans="1:9" ht="13.5" thickBot="1">
      <c r="A12" s="85" t="s">
        <v>19</v>
      </c>
      <c r="B12" s="284">
        <v>2180</v>
      </c>
      <c r="C12" s="60">
        <v>2.2563317014604053E-2</v>
      </c>
      <c r="D12" s="284">
        <v>3406</v>
      </c>
      <c r="E12" s="60">
        <v>2.9599374293908055E-2</v>
      </c>
      <c r="F12" s="284">
        <v>4184</v>
      </c>
      <c r="G12" s="60">
        <v>3.2616406426616985E-2</v>
      </c>
      <c r="H12" s="242">
        <v>5924</v>
      </c>
      <c r="I12" s="61">
        <v>4.3299999999999998E-2</v>
      </c>
    </row>
    <row r="14" spans="1:9" ht="13.5" thickBot="1"/>
    <row r="15" spans="1:9">
      <c r="A15" s="67"/>
      <c r="B15" s="68" t="s">
        <v>3</v>
      </c>
      <c r="C15" s="68" t="s">
        <v>4</v>
      </c>
      <c r="D15" s="68" t="s">
        <v>5</v>
      </c>
      <c r="E15" s="69" t="s">
        <v>7</v>
      </c>
    </row>
    <row r="16" spans="1:9">
      <c r="A16" s="70" t="s">
        <v>26</v>
      </c>
      <c r="B16" s="66">
        <v>1</v>
      </c>
      <c r="C16" s="66">
        <v>1</v>
      </c>
      <c r="D16" s="66">
        <v>1</v>
      </c>
      <c r="E16" s="71">
        <v>1</v>
      </c>
    </row>
    <row r="17" spans="1:18">
      <c r="A17" s="70" t="s">
        <v>29</v>
      </c>
      <c r="B17" s="66">
        <v>6.2183673680615212E-2</v>
      </c>
      <c r="C17" s="66">
        <v>5.1177544103589122E-2</v>
      </c>
      <c r="D17" s="66">
        <v>4.5751837791064787E-2</v>
      </c>
      <c r="E17" s="71">
        <v>4.9399999999999999E-2</v>
      </c>
    </row>
    <row r="18" spans="1:18">
      <c r="A18" s="70" t="s">
        <v>30</v>
      </c>
      <c r="B18" s="66">
        <v>1.7284742850637051E-3</v>
      </c>
      <c r="C18" s="66">
        <v>1.5555748674719735E-3</v>
      </c>
      <c r="D18" s="66">
        <v>1.559101645631787E-3</v>
      </c>
      <c r="E18" s="71">
        <v>1.1000000000000001E-3</v>
      </c>
    </row>
    <row r="19" spans="1:18">
      <c r="A19" s="70" t="s">
        <v>31</v>
      </c>
      <c r="B19" s="66">
        <v>4.3367109307885779E-3</v>
      </c>
      <c r="C19" s="66">
        <v>2.0596158859824453E-3</v>
      </c>
      <c r="D19" s="66">
        <v>1.1069621683985687E-3</v>
      </c>
      <c r="E19" s="71">
        <v>1.9E-3</v>
      </c>
    </row>
    <row r="20" spans="1:18">
      <c r="A20" s="70" t="s">
        <v>32</v>
      </c>
      <c r="B20" s="66">
        <v>4.8438680563461919E-3</v>
      </c>
      <c r="C20" s="66">
        <v>4.0583992352481099E-3</v>
      </c>
      <c r="D20" s="66">
        <v>3.8042080153415604E-3</v>
      </c>
      <c r="E20" s="71">
        <v>5.3E-3</v>
      </c>
    </row>
    <row r="21" spans="1:18">
      <c r="A21" s="70" t="s">
        <v>33</v>
      </c>
      <c r="B21" s="66">
        <v>7.2761522299388303E-3</v>
      </c>
      <c r="C21" s="66">
        <v>7.0305031719822718E-3</v>
      </c>
      <c r="D21" s="66">
        <v>7.0237529135711999E-3</v>
      </c>
      <c r="E21" s="71">
        <v>8.6E-3</v>
      </c>
      <c r="F21" s="34"/>
      <c r="G21" s="34"/>
      <c r="H21" s="34"/>
      <c r="I21" s="34"/>
      <c r="J21" s="34"/>
    </row>
    <row r="22" spans="1:18">
      <c r="A22" s="70" t="s">
        <v>34</v>
      </c>
      <c r="B22" s="66">
        <v>5.6025337155987044E-2</v>
      </c>
      <c r="C22" s="66">
        <v>3.9011036760232903E-2</v>
      </c>
      <c r="D22" s="66">
        <v>2.9303315429649437E-2</v>
      </c>
      <c r="E22" s="71">
        <v>2.7699999999999999E-2</v>
      </c>
      <c r="F22" s="34"/>
      <c r="G22" s="34"/>
      <c r="H22" s="34"/>
      <c r="I22" s="34"/>
      <c r="J22" s="34"/>
    </row>
    <row r="23" spans="1:18" ht="13.5" thickBot="1">
      <c r="A23" s="72" t="s">
        <v>35</v>
      </c>
      <c r="B23" s="73">
        <v>2.2563317014604053E-2</v>
      </c>
      <c r="C23" s="73">
        <v>2.9599374293908055E-2</v>
      </c>
      <c r="D23" s="74">
        <v>3.2616406426616985E-2</v>
      </c>
      <c r="E23" s="75">
        <v>4.3299999999999998E-2</v>
      </c>
      <c r="F23" s="34"/>
      <c r="G23" s="34"/>
      <c r="H23" s="34"/>
      <c r="I23" s="34"/>
      <c r="J23" s="34"/>
    </row>
    <row r="24" spans="1:18">
      <c r="C24" s="34"/>
      <c r="D24" s="34"/>
      <c r="E24" s="34"/>
      <c r="F24" s="34"/>
      <c r="G24" s="34"/>
      <c r="H24" s="34"/>
      <c r="I24" s="34"/>
      <c r="J24" s="34"/>
    </row>
    <row r="25" spans="1:18">
      <c r="C25" s="34"/>
      <c r="D25" s="34"/>
      <c r="E25" s="34"/>
      <c r="F25" s="34"/>
      <c r="G25" s="34"/>
      <c r="H25" s="34"/>
      <c r="I25" s="34"/>
      <c r="J25" s="34"/>
    </row>
    <row r="26" spans="1:18" ht="14.25">
      <c r="A26" s="349" t="s">
        <v>36</v>
      </c>
      <c r="B26" s="349"/>
      <c r="C26" s="349"/>
      <c r="D26" s="349"/>
      <c r="E26" s="349"/>
      <c r="F26" s="349"/>
      <c r="G26" s="349"/>
      <c r="H26" s="34"/>
      <c r="I26" s="34"/>
      <c r="J26" s="34"/>
    </row>
    <row r="27" spans="1:18">
      <c r="C27" s="34"/>
      <c r="D27" s="34"/>
      <c r="E27" s="34"/>
      <c r="F27" s="34"/>
      <c r="G27" s="34"/>
      <c r="H27" s="34"/>
      <c r="I27" s="34"/>
      <c r="J27" s="34"/>
    </row>
    <row r="28" spans="1:18">
      <c r="C28" s="34"/>
      <c r="D28" s="34"/>
      <c r="E28" s="34"/>
      <c r="F28" s="34"/>
      <c r="G28" s="34"/>
      <c r="H28" s="34"/>
      <c r="I28" s="34"/>
      <c r="J28" s="34"/>
    </row>
    <row r="29" spans="1:18">
      <c r="C29" s="34"/>
      <c r="D29" s="34"/>
      <c r="E29" s="34"/>
      <c r="F29" s="34"/>
      <c r="G29" s="34"/>
      <c r="H29" s="34"/>
      <c r="I29" s="34"/>
      <c r="J29" s="34"/>
    </row>
    <row r="30" spans="1:18">
      <c r="C30" s="34"/>
      <c r="D30" s="34"/>
      <c r="E30" s="34"/>
      <c r="F30" s="34"/>
      <c r="G30" s="34"/>
      <c r="H30" s="34"/>
      <c r="I30" s="34"/>
      <c r="J30" s="34"/>
    </row>
    <row r="31" spans="1:18">
      <c r="C31" s="34"/>
      <c r="D31" s="34"/>
      <c r="E31" s="34"/>
      <c r="F31" s="34"/>
      <c r="G31" s="34"/>
      <c r="H31" s="34"/>
      <c r="I31" s="34"/>
      <c r="J31" s="34"/>
    </row>
    <row r="32" spans="1:18" ht="18">
      <c r="C32" s="34"/>
      <c r="D32" s="34"/>
      <c r="E32" s="34"/>
      <c r="F32" s="34"/>
      <c r="G32" s="34"/>
      <c r="H32" s="34"/>
      <c r="I32" s="34"/>
      <c r="J32" s="34"/>
      <c r="R32" s="2"/>
    </row>
    <row r="33" spans="3:14">
      <c r="C33" s="34"/>
      <c r="D33" s="34"/>
      <c r="E33" s="34"/>
      <c r="F33" s="34"/>
      <c r="G33" s="34"/>
      <c r="H33" s="34"/>
      <c r="I33" s="34"/>
      <c r="J33" s="34"/>
    </row>
    <row r="34" spans="3:14">
      <c r="C34" s="48"/>
      <c r="D34" s="56"/>
      <c r="E34" s="34"/>
      <c r="F34" s="34"/>
      <c r="G34" s="34"/>
      <c r="H34" s="34"/>
      <c r="I34" s="34"/>
      <c r="J34" s="34"/>
      <c r="L34" s="34"/>
      <c r="M34" s="34"/>
      <c r="N34" s="34"/>
    </row>
    <row r="35" spans="3:14">
      <c r="F35" s="34"/>
      <c r="G35" s="34"/>
      <c r="H35" s="34"/>
      <c r="I35" s="34"/>
      <c r="J35" s="34"/>
      <c r="L35" s="51"/>
      <c r="M35" s="50"/>
      <c r="N35" s="34"/>
    </row>
    <row r="36" spans="3:14">
      <c r="F36" s="56"/>
      <c r="G36" s="34"/>
      <c r="H36" s="56"/>
      <c r="I36" s="34"/>
      <c r="J36" s="34"/>
      <c r="L36" s="51"/>
      <c r="M36" s="50"/>
      <c r="N36" s="34"/>
    </row>
    <row r="37" spans="3:14">
      <c r="L37" s="49"/>
      <c r="M37" s="50"/>
      <c r="N37" s="34"/>
    </row>
    <row r="38" spans="3:14">
      <c r="L38" s="51"/>
      <c r="M38" s="50"/>
      <c r="N38" s="44"/>
    </row>
    <row r="39" spans="3:14">
      <c r="L39" s="52"/>
      <c r="M39" s="53"/>
      <c r="N39" s="44"/>
    </row>
    <row r="40" spans="3:14">
      <c r="L40" s="52"/>
      <c r="M40" s="53"/>
      <c r="N40" s="44"/>
    </row>
    <row r="41" spans="3:14">
      <c r="L41" s="52"/>
      <c r="M41" s="53"/>
      <c r="N41" s="44"/>
    </row>
    <row r="42" spans="3:14">
      <c r="L42" s="52"/>
      <c r="M42" s="54"/>
      <c r="N42" s="44"/>
    </row>
    <row r="43" spans="3:14">
      <c r="L43" s="52"/>
      <c r="M43" s="55"/>
      <c r="N43" s="44"/>
    </row>
    <row r="44" spans="3:14">
      <c r="L44" s="52"/>
      <c r="M44" s="55"/>
      <c r="N44" s="44"/>
    </row>
    <row r="45" spans="3:14">
      <c r="L45" s="52"/>
      <c r="M45" s="55"/>
      <c r="N45" s="44"/>
    </row>
    <row r="46" spans="3:14">
      <c r="L46" s="52"/>
      <c r="M46" s="55"/>
      <c r="N46" s="44"/>
    </row>
    <row r="47" spans="3:14">
      <c r="L47" s="52"/>
      <c r="M47" s="55"/>
      <c r="N47" s="44"/>
    </row>
    <row r="48" spans="3:14">
      <c r="L48" s="52"/>
      <c r="M48" s="34"/>
      <c r="N48" s="44"/>
    </row>
    <row r="49" spans="6:14">
      <c r="L49" s="34"/>
      <c r="M49" s="34"/>
      <c r="N49" s="34"/>
    </row>
    <row r="50" spans="6:14">
      <c r="L50" s="34"/>
      <c r="M50" s="34"/>
      <c r="N50" s="34"/>
    </row>
    <row r="52" spans="6:14">
      <c r="F52" s="5"/>
    </row>
    <row r="102" spans="7:7" ht="18">
      <c r="G102" s="2"/>
    </row>
    <row r="103" spans="7:7" ht="18">
      <c r="G103" s="2"/>
    </row>
    <row r="139" spans="3:9">
      <c r="D139" s="8"/>
      <c r="E139" s="6"/>
    </row>
    <row r="140" spans="3:9">
      <c r="C140" s="5"/>
      <c r="D140" s="7"/>
    </row>
    <row r="141" spans="3:9">
      <c r="C141" s="5"/>
      <c r="D141" s="9"/>
      <c r="G141" s="6"/>
      <c r="I141" s="6"/>
    </row>
    <row r="142" spans="3:9">
      <c r="C142" s="5"/>
      <c r="D142" s="7"/>
    </row>
    <row r="143" spans="3:9">
      <c r="C143" s="5"/>
      <c r="D143" s="7"/>
    </row>
    <row r="173" spans="3:10">
      <c r="C173" s="34"/>
      <c r="D173" s="34"/>
      <c r="E173" s="34"/>
    </row>
    <row r="174" spans="3:10">
      <c r="C174" s="34"/>
      <c r="D174" s="34"/>
      <c r="E174" s="34"/>
    </row>
    <row r="175" spans="3:10">
      <c r="C175" s="45"/>
      <c r="D175" s="34"/>
      <c r="E175" s="34"/>
      <c r="F175" s="34"/>
      <c r="G175" s="34"/>
      <c r="H175" s="34"/>
      <c r="I175" s="34"/>
      <c r="J175" s="34"/>
    </row>
    <row r="176" spans="3:10">
      <c r="C176" s="45"/>
      <c r="D176" s="34"/>
      <c r="E176" s="34"/>
      <c r="F176" s="34"/>
      <c r="G176" s="34"/>
      <c r="H176" s="34"/>
      <c r="I176" s="43"/>
      <c r="J176" s="34"/>
    </row>
    <row r="177" spans="3:14">
      <c r="C177" s="45"/>
      <c r="D177" s="34"/>
      <c r="E177" s="34"/>
      <c r="F177" s="34"/>
      <c r="G177" s="34"/>
      <c r="H177" s="34"/>
      <c r="I177" s="34"/>
      <c r="J177" s="34"/>
    </row>
    <row r="178" spans="3:14">
      <c r="C178" s="34"/>
      <c r="D178" s="34"/>
      <c r="E178" s="34"/>
      <c r="F178" s="34"/>
      <c r="G178" s="34"/>
      <c r="H178" s="34"/>
      <c r="I178" s="34"/>
      <c r="J178" s="34"/>
    </row>
    <row r="179" spans="3:14">
      <c r="C179" s="34"/>
      <c r="D179" s="34"/>
      <c r="E179" s="34"/>
      <c r="F179" s="34"/>
      <c r="G179" s="34"/>
      <c r="H179" s="34"/>
      <c r="I179" s="34"/>
      <c r="J179" s="34"/>
    </row>
    <row r="180" spans="3:14">
      <c r="C180" s="34"/>
      <c r="D180" s="34"/>
      <c r="E180" s="34"/>
      <c r="F180" s="34"/>
      <c r="G180" s="34"/>
      <c r="H180" s="34"/>
      <c r="I180" s="34"/>
      <c r="J180" s="34"/>
    </row>
    <row r="181" spans="3:14">
      <c r="C181" s="34"/>
      <c r="D181" s="34"/>
      <c r="E181" s="34"/>
      <c r="F181" s="34"/>
      <c r="G181" s="34"/>
      <c r="H181" s="34"/>
      <c r="I181" s="34"/>
      <c r="J181" s="34"/>
    </row>
    <row r="182" spans="3:14" ht="14.25">
      <c r="D182" s="11"/>
      <c r="F182" s="34"/>
      <c r="G182" s="34"/>
      <c r="H182" s="34"/>
      <c r="I182" s="34"/>
      <c r="J182" s="34"/>
    </row>
    <row r="183" spans="3:14">
      <c r="F183" s="34"/>
      <c r="G183" s="34"/>
      <c r="H183" s="34"/>
      <c r="I183" s="34"/>
      <c r="J183" s="34"/>
    </row>
    <row r="187" spans="3:14">
      <c r="N187" s="10"/>
    </row>
    <row r="199" spans="11:13" ht="14.25">
      <c r="M199" s="11"/>
    </row>
    <row r="206" spans="11:13">
      <c r="K206" s="6"/>
    </row>
    <row r="216" spans="10:15">
      <c r="J216" s="7"/>
    </row>
    <row r="219" spans="10:15">
      <c r="M219" s="34"/>
      <c r="N219" s="45"/>
      <c r="O219" s="34"/>
    </row>
    <row r="220" spans="10:15">
      <c r="M220" s="45"/>
      <c r="N220" s="34"/>
      <c r="O220" s="34"/>
    </row>
    <row r="221" spans="10:15">
      <c r="M221" s="45"/>
      <c r="N221" s="34"/>
      <c r="O221" s="34"/>
    </row>
    <row r="222" spans="10:15">
      <c r="M222" s="45"/>
      <c r="N222" s="34"/>
      <c r="O222" s="34"/>
    </row>
    <row r="223" spans="10:15">
      <c r="M223" s="45"/>
      <c r="N223" s="34"/>
      <c r="O223" s="34"/>
    </row>
    <row r="224" spans="10:15">
      <c r="M224" s="45"/>
      <c r="N224" s="34"/>
      <c r="O224" s="34"/>
    </row>
    <row r="225" spans="10:15">
      <c r="M225" s="45"/>
      <c r="N225" s="34"/>
      <c r="O225" s="34"/>
    </row>
    <row r="226" spans="10:15">
      <c r="M226" s="45"/>
      <c r="N226" s="34"/>
      <c r="O226" s="34"/>
    </row>
    <row r="227" spans="10:15">
      <c r="M227" s="45"/>
      <c r="N227" s="34"/>
      <c r="O227" s="34"/>
    </row>
    <row r="228" spans="10:15">
      <c r="M228" s="45"/>
      <c r="N228" s="34"/>
      <c r="O228" s="34"/>
    </row>
    <row r="229" spans="10:15">
      <c r="M229" s="45"/>
      <c r="N229" s="34"/>
      <c r="O229" s="34"/>
    </row>
    <row r="231" spans="10:15">
      <c r="L231" s="3"/>
    </row>
    <row r="238" spans="10:15">
      <c r="J238" s="8"/>
    </row>
  </sheetData>
  <mergeCells count="5">
    <mergeCell ref="A26:G26"/>
    <mergeCell ref="B1:C1"/>
    <mergeCell ref="D1:E1"/>
    <mergeCell ref="F1:G1"/>
    <mergeCell ref="H1:I1"/>
  </mergeCells>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3"/>
  <sheetViews>
    <sheetView topLeftCell="A13" workbookViewId="0">
      <selection activeCell="H35" sqref="H35"/>
    </sheetView>
  </sheetViews>
  <sheetFormatPr defaultRowHeight="12.75"/>
  <cols>
    <col min="1" max="1" width="17.28515625" style="1" bestFit="1" customWidth="1"/>
    <col min="2" max="2" width="9" style="1" bestFit="1" customWidth="1"/>
    <col min="3" max="3" width="11.42578125" style="1" customWidth="1"/>
    <col min="4" max="4" width="9" style="1" bestFit="1" customWidth="1"/>
    <col min="5" max="5" width="9.7109375" style="1" bestFit="1" customWidth="1"/>
    <col min="6" max="6" width="9" style="1" bestFit="1" customWidth="1"/>
    <col min="7" max="7" width="9.7109375" style="1" bestFit="1" customWidth="1"/>
    <col min="8" max="8" width="9" style="1" bestFit="1" customWidth="1"/>
    <col min="9" max="9" width="9.7109375" style="1" bestFit="1" customWidth="1"/>
    <col min="10" max="10" width="9.5703125" style="1" bestFit="1" customWidth="1"/>
    <col min="11" max="11" width="9.140625" style="1"/>
    <col min="12" max="12" width="14.7109375" style="1" customWidth="1"/>
    <col min="13" max="13" width="9.85546875" style="1" customWidth="1"/>
    <col min="14" max="16384" width="9.140625" style="1"/>
  </cols>
  <sheetData>
    <row r="1" spans="1:18" ht="24" customHeight="1">
      <c r="A1" s="58" t="s">
        <v>6</v>
      </c>
      <c r="B1" s="360" t="s">
        <v>3</v>
      </c>
      <c r="C1" s="360"/>
      <c r="D1" s="360" t="s">
        <v>4</v>
      </c>
      <c r="E1" s="360"/>
      <c r="F1" s="360" t="s">
        <v>5</v>
      </c>
      <c r="G1" s="360"/>
      <c r="H1" s="359" t="s">
        <v>7</v>
      </c>
      <c r="I1" s="359"/>
      <c r="J1" s="357" t="s">
        <v>242</v>
      </c>
    </row>
    <row r="2" spans="1:18">
      <c r="A2" s="83"/>
      <c r="B2" s="26" t="s">
        <v>8</v>
      </c>
      <c r="C2" s="282" t="s">
        <v>9</v>
      </c>
      <c r="D2" s="26" t="s">
        <v>8</v>
      </c>
      <c r="E2" s="282" t="s">
        <v>9</v>
      </c>
      <c r="F2" s="26" t="s">
        <v>8</v>
      </c>
      <c r="G2" s="282" t="s">
        <v>9</v>
      </c>
      <c r="H2" s="26" t="s">
        <v>8</v>
      </c>
      <c r="I2" s="282" t="s">
        <v>9</v>
      </c>
      <c r="J2" s="358"/>
    </row>
    <row r="3" spans="1:18">
      <c r="A3" s="221" t="s">
        <v>10</v>
      </c>
      <c r="B3" s="25">
        <v>96617</v>
      </c>
      <c r="C3" s="57">
        <v>1</v>
      </c>
      <c r="D3" s="25">
        <v>115070</v>
      </c>
      <c r="E3" s="57">
        <v>1</v>
      </c>
      <c r="F3" s="25">
        <v>128279</v>
      </c>
      <c r="G3" s="57">
        <v>1</v>
      </c>
      <c r="H3" s="28">
        <v>136941</v>
      </c>
      <c r="I3" s="57">
        <v>1</v>
      </c>
      <c r="J3" s="291">
        <f>H3-F3</f>
        <v>8662</v>
      </c>
    </row>
    <row r="4" spans="1:18">
      <c r="A4" s="221" t="s">
        <v>11</v>
      </c>
      <c r="B4" s="25">
        <v>62193</v>
      </c>
      <c r="C4" s="57">
        <v>0.64370659407764674</v>
      </c>
      <c r="D4" s="25">
        <v>84215</v>
      </c>
      <c r="E4" s="57">
        <v>0.73185886851481707</v>
      </c>
      <c r="F4" s="25">
        <v>97102</v>
      </c>
      <c r="G4" s="57">
        <v>0.75695943997068893</v>
      </c>
      <c r="H4" s="28">
        <v>104858</v>
      </c>
      <c r="I4" s="57">
        <v>0.76570000000000005</v>
      </c>
      <c r="J4" s="291">
        <f t="shared" ref="J4:J12" si="0">H4-F4</f>
        <v>7756</v>
      </c>
    </row>
    <row r="5" spans="1:18">
      <c r="A5" s="221" t="s">
        <v>12</v>
      </c>
      <c r="B5" s="25">
        <v>19065</v>
      </c>
      <c r="C5" s="57">
        <v>0.19732552242359006</v>
      </c>
      <c r="D5" s="25">
        <v>15378</v>
      </c>
      <c r="E5" s="57">
        <v>0.13364039280437995</v>
      </c>
      <c r="F5" s="25">
        <v>15634</v>
      </c>
      <c r="G5" s="57">
        <v>0.12187497563903679</v>
      </c>
      <c r="H5" s="28">
        <v>13266</v>
      </c>
      <c r="I5" s="57">
        <v>9.69E-2</v>
      </c>
      <c r="J5" s="291">
        <f t="shared" si="0"/>
        <v>-2368</v>
      </c>
    </row>
    <row r="6" spans="1:18">
      <c r="A6" s="221" t="s">
        <v>13</v>
      </c>
      <c r="B6" s="25">
        <v>6008</v>
      </c>
      <c r="C6" s="57">
        <v>6.2183673680615212E-2</v>
      </c>
      <c r="D6" s="25">
        <v>5889</v>
      </c>
      <c r="E6" s="57">
        <v>5.1177544103589122E-2</v>
      </c>
      <c r="F6" s="25">
        <v>5869</v>
      </c>
      <c r="G6" s="57">
        <v>4.5751837791064787E-2</v>
      </c>
      <c r="H6" s="28">
        <v>6769</v>
      </c>
      <c r="I6" s="57">
        <v>4.9399999999999999E-2</v>
      </c>
      <c r="J6" s="291">
        <f t="shared" si="0"/>
        <v>900</v>
      </c>
    </row>
    <row r="7" spans="1:18">
      <c r="A7" s="221" t="s">
        <v>14</v>
      </c>
      <c r="B7" s="25">
        <v>167</v>
      </c>
      <c r="C7" s="57">
        <v>1.7284742850637051E-3</v>
      </c>
      <c r="D7" s="25">
        <v>179</v>
      </c>
      <c r="E7" s="57">
        <v>1.5555748674719735E-3</v>
      </c>
      <c r="F7" s="25">
        <v>200</v>
      </c>
      <c r="G7" s="57">
        <v>1.559101645631787E-3</v>
      </c>
      <c r="H7" s="25">
        <v>151</v>
      </c>
      <c r="I7" s="57">
        <v>1.1000000000000001E-3</v>
      </c>
      <c r="J7" s="291">
        <f t="shared" si="0"/>
        <v>-49</v>
      </c>
    </row>
    <row r="8" spans="1:18">
      <c r="A8" s="292" t="s">
        <v>15</v>
      </c>
      <c r="B8" s="289">
        <v>419</v>
      </c>
      <c r="C8" s="290">
        <v>4.3367109307885779E-3</v>
      </c>
      <c r="D8" s="289">
        <v>237</v>
      </c>
      <c r="E8" s="290">
        <v>2.0596158859824453E-3</v>
      </c>
      <c r="F8" s="289">
        <v>142</v>
      </c>
      <c r="G8" s="57">
        <v>1.1069621683985687E-3</v>
      </c>
      <c r="H8" s="25">
        <v>267</v>
      </c>
      <c r="I8" s="57">
        <v>1.9E-3</v>
      </c>
      <c r="J8" s="291">
        <f t="shared" si="0"/>
        <v>125</v>
      </c>
    </row>
    <row r="9" spans="1:18">
      <c r="A9" s="221" t="s">
        <v>16</v>
      </c>
      <c r="B9" s="25">
        <v>468</v>
      </c>
      <c r="C9" s="57">
        <v>4.8438680563461919E-3</v>
      </c>
      <c r="D9" s="25">
        <v>467</v>
      </c>
      <c r="E9" s="57">
        <v>4.0583992352481099E-3</v>
      </c>
      <c r="F9" s="25">
        <v>488</v>
      </c>
      <c r="G9" s="57">
        <v>3.8042080153415604E-3</v>
      </c>
      <c r="H9" s="25">
        <v>731</v>
      </c>
      <c r="I9" s="57">
        <v>5.3E-3</v>
      </c>
      <c r="J9" s="291">
        <f t="shared" si="0"/>
        <v>243</v>
      </c>
    </row>
    <row r="10" spans="1:18">
      <c r="A10" s="221" t="s">
        <v>17</v>
      </c>
      <c r="B10" s="25">
        <v>703</v>
      </c>
      <c r="C10" s="57">
        <v>7.2761522299388303E-3</v>
      </c>
      <c r="D10" s="25">
        <v>809</v>
      </c>
      <c r="E10" s="57">
        <v>7.0305031719822718E-3</v>
      </c>
      <c r="F10" s="25">
        <v>901</v>
      </c>
      <c r="G10" s="57">
        <v>7.0237529135711999E-3</v>
      </c>
      <c r="H10" s="28">
        <v>1178</v>
      </c>
      <c r="I10" s="57">
        <v>8.6E-3</v>
      </c>
      <c r="J10" s="291">
        <f t="shared" si="0"/>
        <v>277</v>
      </c>
    </row>
    <row r="11" spans="1:18">
      <c r="A11" s="221" t="s">
        <v>18</v>
      </c>
      <c r="B11" s="25">
        <v>5413</v>
      </c>
      <c r="C11" s="57">
        <v>5.6025337155987044E-2</v>
      </c>
      <c r="D11" s="25">
        <v>4489</v>
      </c>
      <c r="E11" s="57">
        <v>3.9011036760232903E-2</v>
      </c>
      <c r="F11" s="25">
        <v>3759</v>
      </c>
      <c r="G11" s="57">
        <v>2.9303315429649437E-2</v>
      </c>
      <c r="H11" s="28">
        <v>3797</v>
      </c>
      <c r="I11" s="57">
        <v>2.7699999999999999E-2</v>
      </c>
      <c r="J11" s="291">
        <f t="shared" si="0"/>
        <v>38</v>
      </c>
    </row>
    <row r="12" spans="1:18" ht="13.5" thickBot="1">
      <c r="A12" s="32" t="s">
        <v>19</v>
      </c>
      <c r="B12" s="284">
        <v>2180</v>
      </c>
      <c r="C12" s="60">
        <v>2.2563317014604053E-2</v>
      </c>
      <c r="D12" s="284">
        <v>3406</v>
      </c>
      <c r="E12" s="60">
        <v>2.9599374293908055E-2</v>
      </c>
      <c r="F12" s="284">
        <v>4184</v>
      </c>
      <c r="G12" s="60">
        <v>3.2616406426616985E-2</v>
      </c>
      <c r="H12" s="242">
        <v>5924</v>
      </c>
      <c r="I12" s="60">
        <v>4.3299999999999998E-2</v>
      </c>
      <c r="J12" s="293">
        <f t="shared" si="0"/>
        <v>1740</v>
      </c>
    </row>
    <row r="13" spans="1:18">
      <c r="C13" s="34"/>
      <c r="D13" s="34"/>
      <c r="E13" s="34"/>
      <c r="F13" s="34"/>
      <c r="G13" s="34"/>
      <c r="H13" s="34"/>
      <c r="I13" s="34"/>
    </row>
    <row r="14" spans="1:18" ht="15" customHeight="1" thickBot="1">
      <c r="C14" s="34"/>
      <c r="D14" s="34"/>
      <c r="E14" s="34"/>
      <c r="F14" s="34"/>
      <c r="H14" s="34"/>
      <c r="I14" s="34"/>
    </row>
    <row r="15" spans="1:18" ht="18">
      <c r="A15" s="58"/>
      <c r="B15" s="361" t="s">
        <v>37</v>
      </c>
      <c r="C15" s="362"/>
      <c r="D15" s="34"/>
      <c r="E15" s="34"/>
      <c r="F15" s="34"/>
      <c r="G15" s="34"/>
      <c r="H15" s="34"/>
      <c r="I15" s="34"/>
      <c r="R15" s="2"/>
    </row>
    <row r="16" spans="1:18">
      <c r="A16" s="64" t="s">
        <v>26</v>
      </c>
      <c r="B16" s="354">
        <v>8662</v>
      </c>
      <c r="C16" s="355"/>
      <c r="D16" s="34"/>
      <c r="E16" s="34"/>
      <c r="F16" s="34"/>
      <c r="G16" s="34"/>
      <c r="H16" s="34"/>
      <c r="I16" s="34"/>
    </row>
    <row r="17" spans="1:14">
      <c r="A17" s="64" t="s">
        <v>27</v>
      </c>
      <c r="B17" s="354">
        <v>7756</v>
      </c>
      <c r="C17" s="355"/>
      <c r="L17" s="34"/>
      <c r="M17" s="34"/>
      <c r="N17" s="34"/>
    </row>
    <row r="18" spans="1:14">
      <c r="A18" s="64" t="s">
        <v>28</v>
      </c>
      <c r="B18" s="354">
        <v>-2368</v>
      </c>
      <c r="C18" s="355"/>
      <c r="L18" s="51"/>
      <c r="M18" s="50"/>
      <c r="N18" s="34"/>
    </row>
    <row r="19" spans="1:14">
      <c r="A19" s="64" t="s">
        <v>29</v>
      </c>
      <c r="B19" s="354">
        <v>900</v>
      </c>
      <c r="C19" s="355"/>
      <c r="D19" s="4"/>
      <c r="F19" s="4"/>
      <c r="H19" s="4"/>
      <c r="L19" s="51"/>
      <c r="M19" s="50"/>
      <c r="N19" s="34"/>
    </row>
    <row r="20" spans="1:14">
      <c r="A20" s="64" t="s">
        <v>30</v>
      </c>
      <c r="B20" s="354">
        <v>-49</v>
      </c>
      <c r="C20" s="355"/>
      <c r="M20" s="50"/>
      <c r="N20" s="34"/>
    </row>
    <row r="21" spans="1:14">
      <c r="A21" s="287" t="s">
        <v>31</v>
      </c>
      <c r="B21" s="354">
        <v>125</v>
      </c>
      <c r="C21" s="355"/>
      <c r="M21" s="50"/>
      <c r="N21" s="44"/>
    </row>
    <row r="22" spans="1:14">
      <c r="A22" s="64" t="s">
        <v>32</v>
      </c>
      <c r="B22" s="354">
        <v>243</v>
      </c>
      <c r="C22" s="355"/>
      <c r="M22" s="53"/>
      <c r="N22" s="44"/>
    </row>
    <row r="23" spans="1:14">
      <c r="A23" s="64" t="s">
        <v>33</v>
      </c>
      <c r="B23" s="354">
        <v>277</v>
      </c>
      <c r="C23" s="355"/>
      <c r="M23" s="53"/>
      <c r="N23" s="44"/>
    </row>
    <row r="24" spans="1:14">
      <c r="A24" s="64" t="s">
        <v>34</v>
      </c>
      <c r="B24" s="354">
        <v>38</v>
      </c>
      <c r="C24" s="355"/>
      <c r="M24" s="53"/>
      <c r="N24" s="44"/>
    </row>
    <row r="25" spans="1:14" ht="13.5" thickBot="1">
      <c r="A25" s="65" t="s">
        <v>35</v>
      </c>
      <c r="B25" s="363">
        <v>1740</v>
      </c>
      <c r="C25" s="364"/>
      <c r="M25" s="54"/>
      <c r="N25" s="44"/>
    </row>
    <row r="26" spans="1:14">
      <c r="M26" s="55"/>
      <c r="N26" s="44"/>
    </row>
    <row r="27" spans="1:14">
      <c r="M27" s="55"/>
      <c r="N27" s="44"/>
    </row>
    <row r="28" spans="1:14">
      <c r="A28" s="356" t="s">
        <v>38</v>
      </c>
      <c r="B28" s="356"/>
      <c r="C28" s="356"/>
      <c r="D28" s="356"/>
      <c r="E28" s="356"/>
      <c r="F28" s="356"/>
      <c r="G28" s="356"/>
      <c r="M28" s="55"/>
      <c r="N28" s="44"/>
    </row>
    <row r="29" spans="1:14">
      <c r="M29" s="55"/>
      <c r="N29" s="44"/>
    </row>
    <row r="30" spans="1:14">
      <c r="M30" s="55"/>
      <c r="N30" s="44"/>
    </row>
    <row r="31" spans="1:14">
      <c r="M31" s="34"/>
      <c r="N31" s="44"/>
    </row>
    <row r="35" spans="6:6">
      <c r="F35" s="5"/>
    </row>
    <row r="63" spans="10:10">
      <c r="J63" s="8"/>
    </row>
  </sheetData>
  <mergeCells count="17">
    <mergeCell ref="B22:C22"/>
    <mergeCell ref="B23:C23"/>
    <mergeCell ref="B24:C24"/>
    <mergeCell ref="A28:G28"/>
    <mergeCell ref="J1:J2"/>
    <mergeCell ref="H1:I1"/>
    <mergeCell ref="F1:G1"/>
    <mergeCell ref="D1:E1"/>
    <mergeCell ref="B1:C1"/>
    <mergeCell ref="B15:C15"/>
    <mergeCell ref="B25:C25"/>
    <mergeCell ref="B16:C16"/>
    <mergeCell ref="B17:C17"/>
    <mergeCell ref="B18:C18"/>
    <mergeCell ref="B19:C19"/>
    <mergeCell ref="B20:C20"/>
    <mergeCell ref="B21:C21"/>
  </mergeCells>
  <pageMargins left="0.75" right="0.75" top="1" bottom="1" header="0.5" footer="0.5"/>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39"/>
  <sheetViews>
    <sheetView workbookViewId="0">
      <selection activeCell="I18" sqref="I18"/>
    </sheetView>
  </sheetViews>
  <sheetFormatPr defaultRowHeight="12.75"/>
  <cols>
    <col min="1" max="1" width="10.85546875" style="1" bestFit="1" customWidth="1"/>
    <col min="2" max="2" width="10.7109375" style="1" bestFit="1" customWidth="1"/>
    <col min="3" max="3" width="10.5703125" style="1" customWidth="1"/>
    <col min="4" max="4" width="10.7109375" style="1" bestFit="1" customWidth="1"/>
    <col min="5" max="5" width="9.42578125" style="1" customWidth="1"/>
    <col min="6" max="6" width="10.7109375" style="1" bestFit="1" customWidth="1"/>
    <col min="7" max="7" width="9" style="1" customWidth="1"/>
    <col min="8" max="8" width="10.7109375" style="1" bestFit="1" customWidth="1"/>
    <col min="9" max="9" width="8.5703125" style="1" customWidth="1"/>
    <col min="10" max="10" width="10.7109375" style="1" bestFit="1" customWidth="1"/>
    <col min="11" max="11" width="9.140625" style="1"/>
    <col min="12" max="12" width="7.28515625" style="1" customWidth="1"/>
    <col min="13" max="13" width="9.85546875" style="1" customWidth="1"/>
    <col min="14" max="16384" width="9.140625" style="1"/>
  </cols>
  <sheetData>
    <row r="1" spans="1:9" ht="13.5" thickBot="1">
      <c r="A1" s="366" t="s">
        <v>298</v>
      </c>
      <c r="B1" s="367"/>
      <c r="C1" s="367"/>
      <c r="D1" s="367"/>
      <c r="E1" s="367"/>
      <c r="F1" s="367"/>
      <c r="G1" s="367"/>
      <c r="H1" s="367"/>
      <c r="I1" s="367"/>
    </row>
    <row r="2" spans="1:9">
      <c r="A2" s="368"/>
      <c r="B2" s="360" t="s">
        <v>3</v>
      </c>
      <c r="C2" s="360"/>
      <c r="D2" s="360" t="s">
        <v>4</v>
      </c>
      <c r="E2" s="360"/>
      <c r="F2" s="360" t="s">
        <v>5</v>
      </c>
      <c r="G2" s="360"/>
      <c r="H2" s="360" t="s">
        <v>7</v>
      </c>
      <c r="I2" s="365"/>
    </row>
    <row r="3" spans="1:9">
      <c r="A3" s="369"/>
      <c r="B3" s="245" t="s">
        <v>243</v>
      </c>
      <c r="C3" s="77" t="s">
        <v>244</v>
      </c>
      <c r="D3" s="245" t="s">
        <v>243</v>
      </c>
      <c r="E3" s="77" t="s">
        <v>244</v>
      </c>
      <c r="F3" s="245" t="s">
        <v>243</v>
      </c>
      <c r="G3" s="77" t="s">
        <v>244</v>
      </c>
      <c r="H3" s="245" t="s">
        <v>243</v>
      </c>
      <c r="I3" s="294" t="s">
        <v>244</v>
      </c>
    </row>
    <row r="4" spans="1:9" ht="25.5">
      <c r="A4" s="295" t="s">
        <v>112</v>
      </c>
      <c r="B4" s="28">
        <v>96617</v>
      </c>
      <c r="C4" s="78">
        <f>1*100</f>
        <v>100</v>
      </c>
      <c r="D4" s="28">
        <v>115070</v>
      </c>
      <c r="E4" s="79">
        <f>100*1</f>
        <v>100</v>
      </c>
      <c r="F4" s="28">
        <v>128279</v>
      </c>
      <c r="G4" s="79">
        <f>100*1</f>
        <v>100</v>
      </c>
      <c r="H4" s="28">
        <v>136941</v>
      </c>
      <c r="I4" s="296">
        <f>100*1</f>
        <v>100</v>
      </c>
    </row>
    <row r="5" spans="1:9" ht="25.5">
      <c r="A5" s="295" t="s">
        <v>124</v>
      </c>
      <c r="B5" s="28">
        <v>62193</v>
      </c>
      <c r="C5" s="78">
        <f>100*0.643706594077647</f>
        <v>64.370659407764691</v>
      </c>
      <c r="D5" s="28">
        <v>84215</v>
      </c>
      <c r="E5" s="79">
        <f>100*0.731858868514817</f>
        <v>73.185886851481698</v>
      </c>
      <c r="F5" s="28">
        <v>97102</v>
      </c>
      <c r="G5" s="79">
        <f>100*0.756959439970689</f>
        <v>75.695943997068909</v>
      </c>
      <c r="H5" s="28">
        <v>104858</v>
      </c>
      <c r="I5" s="296">
        <f>100*0.7657</f>
        <v>76.570000000000007</v>
      </c>
    </row>
    <row r="6" spans="1:9">
      <c r="A6" s="295" t="s">
        <v>28</v>
      </c>
      <c r="B6" s="28">
        <v>19065</v>
      </c>
      <c r="C6" s="78">
        <f>100*0.19732552242359</f>
        <v>19.732552242358999</v>
      </c>
      <c r="D6" s="28">
        <v>15378</v>
      </c>
      <c r="E6" s="79">
        <f>100*0.13364039280438</f>
        <v>13.364039280438</v>
      </c>
      <c r="F6" s="28">
        <v>15634</v>
      </c>
      <c r="G6" s="79">
        <f>100*0.121874975639037</f>
        <v>12.187497563903699</v>
      </c>
      <c r="H6" s="28">
        <v>13266</v>
      </c>
      <c r="I6" s="296">
        <f>100*0.0969</f>
        <v>9.69</v>
      </c>
    </row>
    <row r="7" spans="1:9">
      <c r="A7" s="295" t="s">
        <v>29</v>
      </c>
      <c r="B7" s="28">
        <v>6008</v>
      </c>
      <c r="C7" s="78">
        <f>100*0.0621836736806152</f>
        <v>6.2183673680615197</v>
      </c>
      <c r="D7" s="28">
        <v>5889</v>
      </c>
      <c r="E7" s="79">
        <f>100*0.0511775441035891</f>
        <v>5.1177544103589101</v>
      </c>
      <c r="F7" s="28">
        <v>5869</v>
      </c>
      <c r="G7" s="79">
        <f>100*0.0457518377910648</f>
        <v>4.5751837791064798</v>
      </c>
      <c r="H7" s="28">
        <v>6769</v>
      </c>
      <c r="I7" s="296">
        <f>100*0.0494</f>
        <v>4.9399999999999995</v>
      </c>
    </row>
    <row r="8" spans="1:9">
      <c r="A8" s="295" t="s">
        <v>51</v>
      </c>
      <c r="B8" s="28">
        <v>167</v>
      </c>
      <c r="C8" s="78">
        <f>100*0.00172847428506371</f>
        <v>0.172847428506371</v>
      </c>
      <c r="D8" s="28">
        <v>179</v>
      </c>
      <c r="E8" s="79">
        <f>100*0.00155557486747197</f>
        <v>0.15555748674719699</v>
      </c>
      <c r="F8" s="28">
        <v>200</v>
      </c>
      <c r="G8" s="79">
        <f>100*0.00155910164563179</f>
        <v>0.15591016456317899</v>
      </c>
      <c r="H8" s="28">
        <v>151</v>
      </c>
      <c r="I8" s="296">
        <f>100*0.0011</f>
        <v>0.11</v>
      </c>
    </row>
    <row r="9" spans="1:9" ht="12.75" customHeight="1">
      <c r="A9" s="295" t="s">
        <v>31</v>
      </c>
      <c r="B9" s="28">
        <v>419</v>
      </c>
      <c r="C9" s="78">
        <f>100*0.00433671093078858</f>
        <v>0.43367109307885798</v>
      </c>
      <c r="D9" s="28">
        <v>237</v>
      </c>
      <c r="E9" s="79">
        <f>100*0.00205961588598245</f>
        <v>0.20596158859824501</v>
      </c>
      <c r="F9" s="28">
        <v>142</v>
      </c>
      <c r="G9" s="79">
        <f>100*0.00110696216839857</f>
        <v>0.110696216839857</v>
      </c>
      <c r="H9" s="28">
        <v>267</v>
      </c>
      <c r="I9" s="296">
        <f>100*0.0019</f>
        <v>0.19</v>
      </c>
    </row>
    <row r="10" spans="1:9">
      <c r="A10" s="295" t="s">
        <v>32</v>
      </c>
      <c r="B10" s="28">
        <v>468</v>
      </c>
      <c r="C10" s="78">
        <f>100*0.00484386805634619</f>
        <v>0.484386805634619</v>
      </c>
      <c r="D10" s="28">
        <v>467</v>
      </c>
      <c r="E10" s="79">
        <f>100*0.00405839923524811</f>
        <v>0.40583992352481102</v>
      </c>
      <c r="F10" s="28">
        <v>488</v>
      </c>
      <c r="G10" s="79">
        <f>100*0.00380420801534156</f>
        <v>0.38042080153415597</v>
      </c>
      <c r="H10" s="28">
        <v>731</v>
      </c>
      <c r="I10" s="296">
        <f>100*0.0053</f>
        <v>0.53</v>
      </c>
    </row>
    <row r="11" spans="1:9" ht="12.75" customHeight="1">
      <c r="A11" s="295" t="s">
        <v>33</v>
      </c>
      <c r="B11" s="28">
        <v>703</v>
      </c>
      <c r="C11" s="78">
        <f>100*0.00727615222993883</f>
        <v>0.72761522299388304</v>
      </c>
      <c r="D11" s="28">
        <v>809</v>
      </c>
      <c r="E11" s="79">
        <f>100*0.00703050317198227</f>
        <v>0.70305031719822697</v>
      </c>
      <c r="F11" s="28">
        <v>901</v>
      </c>
      <c r="G11" s="79">
        <f>100*0.0070237529135712</f>
        <v>0.70237529135711996</v>
      </c>
      <c r="H11" s="28">
        <v>1178</v>
      </c>
      <c r="I11" s="296">
        <f>100*0.0086</f>
        <v>0.86</v>
      </c>
    </row>
    <row r="12" spans="1:9" ht="25.5">
      <c r="A12" s="295" t="s">
        <v>297</v>
      </c>
      <c r="B12" s="28">
        <v>5413</v>
      </c>
      <c r="C12" s="78">
        <f>100*0.056025337155987</f>
        <v>5.6025337155987005</v>
      </c>
      <c r="D12" s="28">
        <v>4489</v>
      </c>
      <c r="E12" s="79">
        <f>100*0.0390110367602329</f>
        <v>3.9011036760232902</v>
      </c>
      <c r="F12" s="28">
        <v>3759</v>
      </c>
      <c r="G12" s="79">
        <f>100*0.0293033154296494</f>
        <v>2.9303315429649399</v>
      </c>
      <c r="H12" s="28">
        <v>3797</v>
      </c>
      <c r="I12" s="296">
        <f>100*0.0277</f>
        <v>2.77</v>
      </c>
    </row>
    <row r="13" spans="1:9" ht="26.25" thickBot="1">
      <c r="A13" s="297" t="s">
        <v>127</v>
      </c>
      <c r="B13" s="242">
        <v>2180</v>
      </c>
      <c r="C13" s="298">
        <f>100*0.0225633170146041</f>
        <v>2.2563317014604101</v>
      </c>
      <c r="D13" s="242">
        <v>3406</v>
      </c>
      <c r="E13" s="299">
        <f>100*0.0295993742939081</f>
        <v>2.9599374293908101</v>
      </c>
      <c r="F13" s="242">
        <v>4184</v>
      </c>
      <c r="G13" s="299">
        <f>100*0.032616406426617</f>
        <v>3.2616406426616997</v>
      </c>
      <c r="H13" s="242">
        <v>5924</v>
      </c>
      <c r="I13" s="300">
        <f>100*0.0433</f>
        <v>4.33</v>
      </c>
    </row>
    <row r="22" spans="4:4">
      <c r="D22" s="34"/>
    </row>
    <row r="23" spans="4:4">
      <c r="D23" s="34"/>
    </row>
    <row r="24" spans="4:4">
      <c r="D24" s="34"/>
    </row>
    <row r="25" spans="4:4">
      <c r="D25" s="34"/>
    </row>
    <row r="26" spans="4:4">
      <c r="D26" s="34"/>
    </row>
    <row r="27" spans="4:4">
      <c r="D27" s="34"/>
    </row>
    <row r="28" spans="4:4">
      <c r="D28" s="34"/>
    </row>
    <row r="29" spans="4:4">
      <c r="D29" s="34"/>
    </row>
    <row r="30" spans="4:4">
      <c r="D30" s="34"/>
    </row>
    <row r="31" spans="4:4">
      <c r="D31" s="34"/>
    </row>
    <row r="32" spans="4:4">
      <c r="D32" s="34"/>
    </row>
    <row r="33" spans="3:18" ht="18">
      <c r="D33" s="34"/>
      <c r="R33" s="2"/>
    </row>
    <row r="34" spans="3:18">
      <c r="D34" s="34"/>
    </row>
    <row r="35" spans="3:18">
      <c r="L35" s="34"/>
      <c r="M35" s="34"/>
      <c r="N35" s="34"/>
    </row>
    <row r="36" spans="3:18">
      <c r="L36" s="51"/>
      <c r="M36" s="50"/>
      <c r="N36" s="34"/>
    </row>
    <row r="37" spans="3:18">
      <c r="C37" s="3"/>
      <c r="D37" s="4"/>
      <c r="F37" s="4"/>
      <c r="H37" s="4"/>
      <c r="L37" s="51"/>
      <c r="M37" s="50"/>
      <c r="N37" s="34"/>
    </row>
    <row r="38" spans="3:18" ht="15" customHeight="1">
      <c r="L38" s="49"/>
      <c r="M38" s="50"/>
      <c r="N38" s="34"/>
    </row>
    <row r="39" spans="3:18" ht="15" customHeight="1">
      <c r="L39" s="51"/>
      <c r="M39" s="50"/>
      <c r="N39" s="44"/>
    </row>
    <row r="40" spans="3:18" ht="30" customHeight="1">
      <c r="L40" s="52"/>
      <c r="M40" s="53"/>
      <c r="N40" s="44"/>
    </row>
    <row r="41" spans="3:18" ht="30" customHeight="1">
      <c r="L41" s="52"/>
      <c r="M41" s="53"/>
      <c r="N41" s="44"/>
    </row>
    <row r="42" spans="3:18" ht="15" customHeight="1">
      <c r="L42" s="52"/>
      <c r="M42" s="53"/>
      <c r="N42" s="44"/>
    </row>
    <row r="43" spans="3:18" ht="15" customHeight="1">
      <c r="L43" s="52"/>
      <c r="M43" s="53"/>
      <c r="N43" s="44"/>
    </row>
    <row r="44" spans="3:18" ht="15" customHeight="1">
      <c r="L44" s="52"/>
      <c r="M44" s="53"/>
      <c r="N44" s="44"/>
    </row>
    <row r="45" spans="3:18" ht="15" customHeight="1">
      <c r="L45" s="52"/>
      <c r="M45" s="53"/>
      <c r="N45" s="44"/>
    </row>
    <row r="46" spans="3:18" ht="15" customHeight="1">
      <c r="L46" s="52"/>
      <c r="M46" s="53"/>
      <c r="N46" s="44"/>
    </row>
    <row r="47" spans="3:18" ht="15" customHeight="1">
      <c r="L47" s="52"/>
      <c r="M47" s="53"/>
      <c r="N47" s="44"/>
    </row>
    <row r="48" spans="3:18" ht="30" customHeight="1">
      <c r="L48" s="52"/>
      <c r="M48" s="53"/>
      <c r="N48" s="44"/>
    </row>
    <row r="49" spans="5:14" ht="30" customHeight="1">
      <c r="L49" s="52"/>
      <c r="M49" s="53"/>
      <c r="N49" s="44"/>
    </row>
    <row r="50" spans="5:14">
      <c r="E50" s="76"/>
    </row>
    <row r="53" spans="5:14">
      <c r="F53" s="5"/>
    </row>
    <row r="103" spans="7:7" ht="18">
      <c r="G103" s="2"/>
    </row>
    <row r="104" spans="7:7" ht="18">
      <c r="G104" s="2"/>
    </row>
    <row r="142" spans="3:9">
      <c r="D142" s="8"/>
      <c r="E142" s="6"/>
      <c r="G142" s="6"/>
      <c r="I142" s="6"/>
    </row>
    <row r="143" spans="3:9">
      <c r="C143" s="5"/>
      <c r="D143" s="7"/>
    </row>
    <row r="144" spans="3:9">
      <c r="C144" s="5"/>
      <c r="D144" s="9"/>
    </row>
    <row r="145" spans="3:4">
      <c r="C145" s="5"/>
      <c r="D145" s="7"/>
    </row>
    <row r="146" spans="3:4">
      <c r="C146" s="5"/>
      <c r="D146" s="7"/>
    </row>
    <row r="176" spans="2:10">
      <c r="B176" s="34"/>
      <c r="C176" s="34"/>
      <c r="D176" s="34"/>
      <c r="E176" s="34"/>
      <c r="F176" s="34"/>
      <c r="G176" s="34"/>
      <c r="H176" s="34"/>
      <c r="I176" s="34"/>
      <c r="J176" s="34"/>
    </row>
    <row r="177" spans="2:14">
      <c r="B177" s="34"/>
      <c r="C177" s="34"/>
      <c r="D177" s="34"/>
      <c r="E177" s="34"/>
      <c r="F177" s="34"/>
      <c r="G177" s="34"/>
      <c r="H177" s="34"/>
      <c r="I177" s="43"/>
      <c r="J177" s="34"/>
    </row>
    <row r="178" spans="2:14">
      <c r="B178" s="34"/>
      <c r="C178" s="45"/>
      <c r="D178" s="34"/>
      <c r="E178" s="34"/>
      <c r="F178" s="34"/>
      <c r="G178" s="34"/>
      <c r="H178" s="34"/>
      <c r="I178" s="34"/>
      <c r="J178" s="34"/>
    </row>
    <row r="179" spans="2:14">
      <c r="B179" s="34"/>
      <c r="C179" s="45"/>
      <c r="D179" s="34"/>
      <c r="E179" s="34"/>
      <c r="F179" s="34"/>
      <c r="G179" s="34"/>
      <c r="H179" s="34"/>
      <c r="I179" s="34"/>
      <c r="J179" s="34"/>
    </row>
    <row r="180" spans="2:14">
      <c r="B180" s="34"/>
      <c r="C180" s="45"/>
      <c r="D180" s="34"/>
      <c r="E180" s="34"/>
      <c r="F180" s="34"/>
      <c r="G180" s="34"/>
      <c r="H180" s="34"/>
      <c r="I180" s="34"/>
      <c r="J180" s="34"/>
    </row>
    <row r="181" spans="2:14">
      <c r="B181" s="34"/>
      <c r="C181" s="34"/>
      <c r="D181" s="34"/>
      <c r="E181" s="34"/>
      <c r="F181" s="34"/>
      <c r="G181" s="34"/>
      <c r="H181" s="34"/>
      <c r="I181" s="34"/>
      <c r="J181" s="34"/>
    </row>
    <row r="182" spans="2:14">
      <c r="B182" s="34"/>
      <c r="C182" s="34"/>
      <c r="D182" s="34"/>
      <c r="E182" s="34"/>
      <c r="F182" s="34"/>
      <c r="G182" s="34"/>
      <c r="H182" s="34"/>
      <c r="I182" s="34"/>
      <c r="J182" s="34"/>
    </row>
    <row r="183" spans="2:14">
      <c r="B183" s="34"/>
      <c r="C183" s="34"/>
      <c r="D183" s="34"/>
      <c r="E183" s="34"/>
      <c r="F183" s="34"/>
      <c r="G183" s="34"/>
      <c r="H183" s="34"/>
      <c r="I183" s="34"/>
      <c r="J183" s="34"/>
    </row>
    <row r="184" spans="2:14">
      <c r="B184" s="34"/>
      <c r="C184" s="34"/>
      <c r="D184" s="34"/>
      <c r="E184" s="34"/>
      <c r="F184" s="34"/>
      <c r="G184" s="34"/>
      <c r="H184" s="34"/>
      <c r="I184" s="34"/>
      <c r="J184" s="34"/>
    </row>
    <row r="185" spans="2:14" ht="14.25">
      <c r="B185" s="34"/>
      <c r="C185" s="34"/>
      <c r="D185" s="47"/>
      <c r="E185" s="34"/>
      <c r="F185" s="34"/>
      <c r="G185" s="34"/>
      <c r="H185" s="34"/>
      <c r="I185" s="34"/>
      <c r="J185" s="34"/>
    </row>
    <row r="188" spans="2:14">
      <c r="N188" s="10"/>
    </row>
    <row r="200" spans="3:13" ht="14.25">
      <c r="M200" s="11"/>
    </row>
    <row r="207" spans="3:13">
      <c r="G207" s="5"/>
      <c r="K207" s="6"/>
    </row>
    <row r="208" spans="3:13">
      <c r="C208" s="10"/>
      <c r="D208" s="6"/>
      <c r="E208" s="6"/>
      <c r="F208" s="6"/>
      <c r="G208" s="6"/>
    </row>
    <row r="209" spans="3:14">
      <c r="C209" s="10"/>
      <c r="D209" s="6"/>
      <c r="E209" s="6"/>
      <c r="F209" s="6"/>
      <c r="G209" s="6"/>
    </row>
    <row r="210" spans="3:14">
      <c r="C210" s="10"/>
      <c r="D210" s="6"/>
      <c r="E210" s="6"/>
      <c r="F210" s="6"/>
      <c r="G210" s="6"/>
    </row>
    <row r="211" spans="3:14">
      <c r="C211" s="10"/>
      <c r="D211" s="6"/>
      <c r="E211" s="6"/>
      <c r="F211" s="6"/>
      <c r="G211" s="6"/>
    </row>
    <row r="212" spans="3:14">
      <c r="C212" s="10"/>
      <c r="D212" s="6"/>
      <c r="E212" s="6"/>
      <c r="F212" s="6"/>
      <c r="G212" s="6"/>
    </row>
    <row r="213" spans="3:14">
      <c r="C213" s="45"/>
      <c r="D213" s="44"/>
      <c r="E213" s="44"/>
      <c r="F213" s="6"/>
      <c r="G213" s="6"/>
    </row>
    <row r="214" spans="3:14">
      <c r="C214" s="10"/>
      <c r="D214" s="6"/>
      <c r="E214" s="6"/>
      <c r="F214" s="6"/>
      <c r="G214" s="6"/>
    </row>
    <row r="215" spans="3:14">
      <c r="C215" s="10"/>
      <c r="D215" s="6"/>
      <c r="E215" s="6"/>
      <c r="F215" s="6"/>
      <c r="G215" s="6"/>
    </row>
    <row r="216" spans="3:14">
      <c r="C216" s="10"/>
      <c r="D216" s="6"/>
      <c r="E216" s="6"/>
      <c r="F216" s="6"/>
      <c r="G216" s="6"/>
    </row>
    <row r="217" spans="3:14">
      <c r="C217" s="10"/>
      <c r="F217" s="6"/>
      <c r="G217" s="6"/>
      <c r="J217" s="7"/>
    </row>
    <row r="218" spans="3:14" ht="14.25">
      <c r="D218" s="11"/>
    </row>
    <row r="220" spans="3:14">
      <c r="N220" s="10"/>
    </row>
    <row r="221" spans="3:14">
      <c r="M221" s="10"/>
    </row>
    <row r="222" spans="3:14">
      <c r="M222" s="10"/>
    </row>
    <row r="223" spans="3:14">
      <c r="M223" s="10"/>
    </row>
    <row r="224" spans="3:14">
      <c r="M224" s="10"/>
    </row>
    <row r="225" spans="10:13">
      <c r="M225" s="10"/>
    </row>
    <row r="226" spans="10:13">
      <c r="M226" s="45"/>
    </row>
    <row r="227" spans="10:13">
      <c r="M227" s="10"/>
    </row>
    <row r="228" spans="10:13">
      <c r="M228" s="10"/>
    </row>
    <row r="229" spans="10:13">
      <c r="M229" s="10"/>
    </row>
    <row r="230" spans="10:13">
      <c r="M230" s="10"/>
    </row>
    <row r="232" spans="10:13">
      <c r="L232" s="3"/>
    </row>
    <row r="239" spans="10:13">
      <c r="J239" s="8"/>
    </row>
  </sheetData>
  <mergeCells count="6">
    <mergeCell ref="B2:C2"/>
    <mergeCell ref="D2:E2"/>
    <mergeCell ref="F2:G2"/>
    <mergeCell ref="H2:I2"/>
    <mergeCell ref="A1:I1"/>
    <mergeCell ref="A2:A3"/>
  </mergeCells>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3"/>
  <sheetViews>
    <sheetView workbookViewId="0">
      <selection activeCell="A23" sqref="A23:F23"/>
    </sheetView>
  </sheetViews>
  <sheetFormatPr defaultRowHeight="12.75"/>
  <cols>
    <col min="1" max="1" width="24.28515625" style="1" bestFit="1" customWidth="1"/>
    <col min="2" max="4" width="10.7109375" style="1" customWidth="1"/>
    <col min="5" max="5" width="10.7109375" style="34" customWidth="1"/>
    <col min="6" max="6" width="9.140625" style="1"/>
    <col min="7" max="7" width="11.140625" style="1" customWidth="1"/>
    <col min="8" max="8" width="10.85546875" style="1" customWidth="1"/>
    <col min="9" max="9" width="10.85546875" style="1" bestFit="1" customWidth="1"/>
    <col min="10" max="10" width="10" style="1" customWidth="1"/>
    <col min="11" max="11" width="12.7109375" style="1" customWidth="1"/>
    <col min="12" max="12" width="10.5703125" style="1" customWidth="1"/>
    <col min="13" max="13" width="14.85546875" style="1" customWidth="1"/>
    <col min="14" max="16384" width="9.140625" style="1"/>
  </cols>
  <sheetData>
    <row r="1" spans="1:12">
      <c r="A1" s="302" t="s">
        <v>39</v>
      </c>
      <c r="B1" s="288" t="s">
        <v>3</v>
      </c>
      <c r="C1" s="288" t="s">
        <v>4</v>
      </c>
      <c r="D1" s="288" t="s">
        <v>5</v>
      </c>
      <c r="E1" s="301" t="s">
        <v>20</v>
      </c>
    </row>
    <row r="2" spans="1:12">
      <c r="A2" s="221" t="s">
        <v>40</v>
      </c>
      <c r="B2" s="82">
        <v>96617296</v>
      </c>
      <c r="C2" s="82">
        <v>115070274</v>
      </c>
      <c r="D2" s="82">
        <v>128279228</v>
      </c>
      <c r="E2" s="84">
        <v>136941010</v>
      </c>
      <c r="J2" s="80"/>
    </row>
    <row r="3" spans="1:12">
      <c r="A3" s="221" t="s">
        <v>41</v>
      </c>
      <c r="B3" s="82">
        <v>81258496</v>
      </c>
      <c r="C3" s="82">
        <v>99592932</v>
      </c>
      <c r="D3" s="82">
        <v>112736101</v>
      </c>
      <c r="E3" s="84">
        <v>118123873</v>
      </c>
      <c r="J3" s="46"/>
    </row>
    <row r="4" spans="1:12">
      <c r="A4" s="303" t="s">
        <v>42</v>
      </c>
      <c r="B4" s="82">
        <v>62193449</v>
      </c>
      <c r="C4" s="82">
        <v>84215298</v>
      </c>
      <c r="D4" s="82">
        <v>97102050</v>
      </c>
      <c r="E4" s="84">
        <v>104857517</v>
      </c>
      <c r="J4" s="46"/>
      <c r="L4" s="8"/>
    </row>
    <row r="5" spans="1:12">
      <c r="A5" s="303" t="s">
        <v>44</v>
      </c>
      <c r="B5" s="82">
        <v>19065047</v>
      </c>
      <c r="C5" s="82">
        <v>15377634</v>
      </c>
      <c r="D5" s="82">
        <v>15634051</v>
      </c>
      <c r="E5" s="84">
        <v>13266356</v>
      </c>
      <c r="J5" s="46"/>
    </row>
    <row r="6" spans="1:12">
      <c r="A6" s="304" t="s">
        <v>56</v>
      </c>
      <c r="B6" s="82">
        <v>13303701</v>
      </c>
      <c r="C6" s="82">
        <v>12078175</v>
      </c>
      <c r="D6" s="82">
        <v>12097346</v>
      </c>
      <c r="E6" s="84">
        <v>10293699</v>
      </c>
      <c r="J6" s="46"/>
    </row>
    <row r="7" spans="1:12">
      <c r="A7" s="304" t="s">
        <v>57</v>
      </c>
      <c r="B7" s="82">
        <v>3360781</v>
      </c>
      <c r="C7" s="82">
        <v>2001378</v>
      </c>
      <c r="D7" s="82">
        <v>2159151</v>
      </c>
      <c r="E7" s="84">
        <v>1733411</v>
      </c>
      <c r="J7" s="46"/>
    </row>
    <row r="8" spans="1:12">
      <c r="A8" s="304" t="s">
        <v>58</v>
      </c>
      <c r="B8" s="82">
        <v>1400527</v>
      </c>
      <c r="C8" s="82">
        <v>702222</v>
      </c>
      <c r="D8" s="82">
        <v>766012</v>
      </c>
      <c r="E8" s="84">
        <v>635904</v>
      </c>
      <c r="J8" s="46"/>
    </row>
    <row r="9" spans="1:12">
      <c r="A9" s="304" t="s">
        <v>59</v>
      </c>
      <c r="B9" s="82">
        <v>1000038</v>
      </c>
      <c r="C9" s="82">
        <v>595859</v>
      </c>
      <c r="D9" s="82">
        <v>611542</v>
      </c>
      <c r="E9" s="84">
        <v>603342</v>
      </c>
      <c r="J9" s="46"/>
    </row>
    <row r="10" spans="1:12">
      <c r="A10" s="221" t="s">
        <v>45</v>
      </c>
      <c r="B10" s="82">
        <v>6007728</v>
      </c>
      <c r="C10" s="82">
        <v>5890155</v>
      </c>
      <c r="D10" s="82">
        <v>5867559</v>
      </c>
      <c r="E10" s="84">
        <v>6768661</v>
      </c>
      <c r="J10" s="46"/>
    </row>
    <row r="11" spans="1:12">
      <c r="A11" s="303" t="s">
        <v>46</v>
      </c>
      <c r="B11" s="82">
        <v>3924787</v>
      </c>
      <c r="C11" s="82">
        <v>3445000</v>
      </c>
      <c r="D11" s="82">
        <v>3206682</v>
      </c>
      <c r="E11" s="84">
        <v>3601473</v>
      </c>
      <c r="J11" s="46"/>
    </row>
    <row r="12" spans="1:12">
      <c r="A12" s="303" t="s">
        <v>47</v>
      </c>
      <c r="B12" s="82"/>
      <c r="C12" s="82">
        <v>78130</v>
      </c>
      <c r="D12" s="82">
        <v>72713</v>
      </c>
      <c r="E12" s="84">
        <v>88018</v>
      </c>
      <c r="J12" s="46"/>
    </row>
    <row r="13" spans="1:12">
      <c r="A13" s="303" t="s">
        <v>48</v>
      </c>
      <c r="B13" s="82">
        <v>1528852</v>
      </c>
      <c r="C13" s="82">
        <v>1755476</v>
      </c>
      <c r="D13" s="82">
        <v>1885961</v>
      </c>
      <c r="E13" s="84">
        <v>2319179</v>
      </c>
      <c r="J13" s="46"/>
    </row>
    <row r="14" spans="1:12">
      <c r="A14" s="303" t="s">
        <v>49</v>
      </c>
      <c r="B14" s="82">
        <v>554089</v>
      </c>
      <c r="C14" s="82">
        <v>574052</v>
      </c>
      <c r="D14" s="82">
        <v>658097</v>
      </c>
      <c r="E14" s="84">
        <v>721027</v>
      </c>
      <c r="J14" s="46"/>
    </row>
    <row r="15" spans="1:12">
      <c r="A15" s="303" t="s">
        <v>50</v>
      </c>
      <c r="B15" s="82"/>
      <c r="C15" s="82">
        <v>37497</v>
      </c>
      <c r="D15" s="82">
        <v>44106</v>
      </c>
      <c r="E15" s="84">
        <v>38964</v>
      </c>
      <c r="J15" s="46"/>
    </row>
    <row r="16" spans="1:12">
      <c r="A16" s="221" t="s">
        <v>51</v>
      </c>
      <c r="B16" s="82">
        <v>167333</v>
      </c>
      <c r="C16" s="82">
        <v>179434</v>
      </c>
      <c r="D16" s="82">
        <v>200144</v>
      </c>
      <c r="E16" s="84">
        <v>151247</v>
      </c>
      <c r="J16" s="46"/>
    </row>
    <row r="17" spans="1:10">
      <c r="A17" s="221" t="s">
        <v>31</v>
      </c>
      <c r="B17" s="82">
        <v>419007</v>
      </c>
      <c r="C17" s="82">
        <v>237404</v>
      </c>
      <c r="D17" s="82">
        <v>142424</v>
      </c>
      <c r="E17" s="84">
        <v>266777</v>
      </c>
      <c r="J17" s="46"/>
    </row>
    <row r="18" spans="1:10">
      <c r="A18" s="221" t="s">
        <v>32</v>
      </c>
      <c r="B18" s="82">
        <v>468348</v>
      </c>
      <c r="C18" s="82">
        <v>466856</v>
      </c>
      <c r="D18" s="82">
        <v>488497</v>
      </c>
      <c r="E18" s="84">
        <v>731286</v>
      </c>
      <c r="J18" s="46"/>
    </row>
    <row r="19" spans="1:10">
      <c r="A19" s="221" t="s">
        <v>52</v>
      </c>
      <c r="B19" s="82">
        <v>5413248</v>
      </c>
      <c r="C19" s="82">
        <v>4488886</v>
      </c>
      <c r="D19" s="82">
        <v>3758982</v>
      </c>
      <c r="E19" s="84">
        <v>3797048</v>
      </c>
      <c r="J19" s="46"/>
    </row>
    <row r="20" spans="1:10">
      <c r="A20" s="221" t="s">
        <v>53</v>
      </c>
      <c r="B20" s="82">
        <v>703273</v>
      </c>
      <c r="C20" s="82">
        <v>808582</v>
      </c>
      <c r="D20" s="82">
        <v>901298</v>
      </c>
      <c r="E20" s="84">
        <v>1177918</v>
      </c>
      <c r="J20" s="46"/>
    </row>
    <row r="21" spans="1:10" ht="13.5" thickBot="1">
      <c r="A21" s="32" t="s">
        <v>54</v>
      </c>
      <c r="B21" s="86">
        <v>2179863</v>
      </c>
      <c r="C21" s="86">
        <v>3406025</v>
      </c>
      <c r="D21" s="86">
        <v>4184223</v>
      </c>
      <c r="E21" s="87">
        <v>5924200</v>
      </c>
      <c r="J21" s="46"/>
    </row>
    <row r="22" spans="1:10">
      <c r="J22" s="46"/>
    </row>
    <row r="23" spans="1:10" ht="14.25">
      <c r="A23" s="349" t="s">
        <v>62</v>
      </c>
      <c r="B23" s="349"/>
      <c r="C23" s="349"/>
      <c r="D23" s="349"/>
      <c r="E23" s="349"/>
      <c r="F23" s="349"/>
    </row>
  </sheetData>
  <mergeCells count="1">
    <mergeCell ref="A23:F23"/>
  </mergeCells>
  <pageMargins left="0.75" right="0.75" top="1" bottom="1" header="0.5" footer="0.5"/>
  <pageSetup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6"/>
  <sheetViews>
    <sheetView workbookViewId="0">
      <selection activeCell="B3" sqref="B3"/>
    </sheetView>
  </sheetViews>
  <sheetFormatPr defaultRowHeight="15"/>
  <cols>
    <col min="1" max="1" width="21.28515625" customWidth="1"/>
    <col min="2" max="2" width="23.140625" customWidth="1"/>
    <col min="3" max="3" width="23.42578125" customWidth="1"/>
  </cols>
  <sheetData>
    <row r="1" spans="1:3" ht="15.75" thickBot="1">
      <c r="A1" s="370" t="s">
        <v>245</v>
      </c>
      <c r="B1" s="370"/>
      <c r="C1" s="370"/>
    </row>
    <row r="2" spans="1:3" ht="18">
      <c r="A2" s="305"/>
      <c r="B2" s="306" t="s">
        <v>246</v>
      </c>
      <c r="C2" s="307" t="s">
        <v>247</v>
      </c>
    </row>
    <row r="3" spans="1:3">
      <c r="A3" s="107" t="s">
        <v>248</v>
      </c>
      <c r="B3" s="103">
        <v>0.89400000000000002</v>
      </c>
      <c r="C3" s="308">
        <v>0.90200000000000002</v>
      </c>
    </row>
    <row r="4" spans="1:3">
      <c r="A4" s="107" t="s">
        <v>29</v>
      </c>
      <c r="B4" s="103">
        <v>5.0999999999999997E-2</v>
      </c>
      <c r="C4" s="308">
        <v>5.16E-2</v>
      </c>
    </row>
    <row r="5" spans="1:3" ht="15.75" thickBot="1">
      <c r="A5" s="109" t="s">
        <v>109</v>
      </c>
      <c r="B5" s="110">
        <v>2.8000000000000001E-2</v>
      </c>
      <c r="C5" s="309">
        <v>2.9000000000000001E-2</v>
      </c>
    </row>
    <row r="6" spans="1:3" ht="31.5" customHeight="1">
      <c r="A6" s="371" t="s">
        <v>249</v>
      </c>
      <c r="B6" s="371"/>
      <c r="C6" s="371"/>
    </row>
  </sheetData>
  <mergeCells count="2">
    <mergeCell ref="A1:C1"/>
    <mergeCell ref="A6:C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0"/>
  <sheetViews>
    <sheetView workbookViewId="0">
      <selection activeCell="G9" sqref="G9"/>
    </sheetView>
  </sheetViews>
  <sheetFormatPr defaultRowHeight="15"/>
  <cols>
    <col min="1" max="1" width="21.7109375" bestFit="1" customWidth="1"/>
    <col min="2" max="2" width="11.85546875" bestFit="1" customWidth="1"/>
    <col min="3" max="3" width="10.85546875" customWidth="1"/>
  </cols>
  <sheetData>
    <row r="1" spans="1:7" ht="15.75" thickBot="1">
      <c r="A1" s="372" t="s">
        <v>250</v>
      </c>
      <c r="B1" s="372"/>
      <c r="C1" s="372"/>
      <c r="D1" s="372"/>
      <c r="E1" s="372"/>
      <c r="F1" s="372"/>
      <c r="G1" s="372"/>
    </row>
    <row r="2" spans="1:7" ht="15.75" thickBot="1">
      <c r="A2" s="88" t="s">
        <v>251</v>
      </c>
      <c r="B2" s="373" t="s">
        <v>252</v>
      </c>
      <c r="C2" s="374"/>
      <c r="D2" s="374"/>
      <c r="E2" s="374"/>
      <c r="F2" s="374"/>
      <c r="G2" s="375"/>
    </row>
    <row r="3" spans="1:7" ht="15.75" thickBot="1">
      <c r="A3" s="91"/>
      <c r="B3" s="90" t="s">
        <v>253</v>
      </c>
      <c r="C3" s="90" t="s">
        <v>28</v>
      </c>
      <c r="D3" s="90" t="s">
        <v>29</v>
      </c>
      <c r="E3" s="90" t="s">
        <v>109</v>
      </c>
      <c r="F3" s="90" t="s">
        <v>254</v>
      </c>
      <c r="G3" s="92" t="s">
        <v>33</v>
      </c>
    </row>
    <row r="4" spans="1:7" ht="15.75" thickBot="1">
      <c r="A4" s="91" t="s">
        <v>253</v>
      </c>
      <c r="B4" s="93">
        <v>93.5</v>
      </c>
      <c r="C4" s="90">
        <v>5.6</v>
      </c>
      <c r="D4" s="90">
        <v>0.1</v>
      </c>
      <c r="E4" s="90">
        <v>0.5</v>
      </c>
      <c r="F4" s="90">
        <v>0.1</v>
      </c>
      <c r="G4" s="92">
        <v>0.4</v>
      </c>
    </row>
    <row r="5" spans="1:7" ht="15.75" thickBot="1">
      <c r="A5" s="91" t="s">
        <v>28</v>
      </c>
      <c r="B5" s="90">
        <v>42.9</v>
      </c>
      <c r="C5" s="94">
        <v>54.8</v>
      </c>
      <c r="D5" s="90">
        <v>0.5</v>
      </c>
      <c r="E5" s="347">
        <v>1</v>
      </c>
      <c r="F5" s="347">
        <v>0</v>
      </c>
      <c r="G5" s="92">
        <v>0.8</v>
      </c>
    </row>
    <row r="6" spans="1:7" ht="15.75" thickBot="1">
      <c r="A6" s="91" t="s">
        <v>29</v>
      </c>
      <c r="B6" s="90">
        <v>13.2</v>
      </c>
      <c r="C6" s="90">
        <v>9.1999999999999993</v>
      </c>
      <c r="D6" s="94">
        <v>68.3</v>
      </c>
      <c r="E6" s="90">
        <v>6.6</v>
      </c>
      <c r="F6" s="90">
        <v>0.8</v>
      </c>
      <c r="G6" s="92">
        <v>1.9</v>
      </c>
    </row>
    <row r="7" spans="1:7" ht="15.75" thickBot="1">
      <c r="A7" s="91" t="s">
        <v>109</v>
      </c>
      <c r="B7" s="90">
        <v>6.1</v>
      </c>
      <c r="C7" s="90">
        <v>9.3000000000000007</v>
      </c>
      <c r="D7" s="90">
        <v>3.4</v>
      </c>
      <c r="E7" s="94">
        <v>80.2</v>
      </c>
      <c r="F7" s="90">
        <v>0.2</v>
      </c>
      <c r="G7" s="92">
        <v>0.7</v>
      </c>
    </row>
    <row r="8" spans="1:7" ht="15.75" thickBot="1">
      <c r="A8" s="91" t="s">
        <v>254</v>
      </c>
      <c r="B8" s="90">
        <v>13.8</v>
      </c>
      <c r="C8" s="90">
        <v>3.3</v>
      </c>
      <c r="D8" s="347">
        <v>6</v>
      </c>
      <c r="E8" s="90">
        <v>2.6</v>
      </c>
      <c r="F8" s="348">
        <v>73</v>
      </c>
      <c r="G8" s="92">
        <v>1.4</v>
      </c>
    </row>
    <row r="9" spans="1:7" ht="18.75" thickBot="1">
      <c r="A9" s="95" t="s">
        <v>255</v>
      </c>
      <c r="B9" s="96">
        <v>64.099999999999994</v>
      </c>
      <c r="C9" s="346">
        <v>19</v>
      </c>
      <c r="D9" s="96">
        <v>4.2</v>
      </c>
      <c r="E9" s="96">
        <v>4.3</v>
      </c>
      <c r="F9" s="96">
        <v>0.3</v>
      </c>
      <c r="G9" s="348">
        <v>8</v>
      </c>
    </row>
    <row r="10" spans="1:7" ht="18">
      <c r="A10" s="376" t="s">
        <v>256</v>
      </c>
      <c r="B10" s="376"/>
      <c r="C10" s="376"/>
      <c r="D10" s="376"/>
      <c r="E10" s="376"/>
      <c r="F10" s="376"/>
      <c r="G10" s="376"/>
    </row>
  </sheetData>
  <mergeCells count="3">
    <mergeCell ref="A1:G1"/>
    <mergeCell ref="B2:G2"/>
    <mergeCell ref="A10:G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4"/>
  <sheetViews>
    <sheetView topLeftCell="A16" zoomScaleNormal="100" workbookViewId="0">
      <selection activeCell="E45" sqref="E45"/>
    </sheetView>
  </sheetViews>
  <sheetFormatPr defaultRowHeight="12.75"/>
  <cols>
    <col min="1" max="1" width="21.7109375" style="1" customWidth="1"/>
    <col min="2" max="2" width="9.140625" style="1"/>
    <col min="3" max="3" width="10" style="1" bestFit="1" customWidth="1"/>
    <col min="4" max="5" width="9.140625" style="1"/>
    <col min="6" max="6" width="15.140625" style="1" bestFit="1" customWidth="1"/>
    <col min="7" max="7" width="9.5703125" style="1" customWidth="1"/>
    <col min="8" max="8" width="9.28515625" style="1" customWidth="1"/>
    <col min="9" max="9" width="9" style="1" customWidth="1"/>
    <col min="10" max="14" width="9.140625" style="1"/>
    <col min="15" max="15" width="13" style="1" customWidth="1"/>
    <col min="16" max="18" width="9.140625" style="1"/>
    <col min="19" max="19" width="9.5703125" style="1" customWidth="1"/>
    <col min="20" max="16384" width="9.140625" style="1"/>
  </cols>
  <sheetData>
    <row r="1" spans="1:26">
      <c r="F1" s="8" t="s">
        <v>70</v>
      </c>
      <c r="I1" s="97"/>
    </row>
    <row r="2" spans="1:26">
      <c r="A2" s="310" t="s">
        <v>5</v>
      </c>
      <c r="B2" s="310"/>
      <c r="C2" s="310"/>
      <c r="D2" s="310"/>
      <c r="E2" s="310"/>
      <c r="F2" s="311" t="s">
        <v>5</v>
      </c>
      <c r="G2" s="310"/>
      <c r="H2" s="310"/>
      <c r="I2" s="97"/>
      <c r="J2" s="310"/>
      <c r="K2" s="311" t="s">
        <v>20</v>
      </c>
      <c r="L2" s="310"/>
      <c r="M2" s="310"/>
      <c r="N2" s="310"/>
      <c r="O2" s="310"/>
      <c r="P2" s="310" t="s">
        <v>75</v>
      </c>
      <c r="Q2" s="310"/>
      <c r="R2" s="310"/>
      <c r="S2" s="310"/>
      <c r="T2" s="21"/>
      <c r="U2" s="81"/>
      <c r="V2" s="81"/>
      <c r="W2" s="81"/>
      <c r="X2" s="81"/>
      <c r="Y2" s="81"/>
      <c r="Z2" s="81"/>
    </row>
    <row r="3" spans="1:26" ht="13.5" thickBot="1">
      <c r="A3" s="310"/>
      <c r="B3" s="310" t="s">
        <v>63</v>
      </c>
      <c r="C3" s="310" t="s">
        <v>64</v>
      </c>
      <c r="D3" s="310" t="s">
        <v>65</v>
      </c>
      <c r="E3" s="310" t="s">
        <v>66</v>
      </c>
      <c r="F3" s="13"/>
      <c r="G3" s="310" t="s">
        <v>63</v>
      </c>
      <c r="H3" s="310" t="s">
        <v>64</v>
      </c>
      <c r="I3" s="310" t="s">
        <v>65</v>
      </c>
      <c r="J3" s="310" t="s">
        <v>66</v>
      </c>
      <c r="K3" s="13" t="s">
        <v>71</v>
      </c>
      <c r="L3" s="13" t="s">
        <v>64</v>
      </c>
      <c r="M3" s="13" t="s">
        <v>72</v>
      </c>
      <c r="N3" s="99" t="s">
        <v>73</v>
      </c>
      <c r="O3" s="13"/>
      <c r="P3" s="310" t="s">
        <v>71</v>
      </c>
      <c r="Q3" s="310" t="s">
        <v>64</v>
      </c>
      <c r="R3" s="310" t="s">
        <v>72</v>
      </c>
      <c r="S3" s="310" t="s">
        <v>73</v>
      </c>
      <c r="T3" s="97"/>
      <c r="U3" s="97"/>
      <c r="V3" s="97"/>
      <c r="W3" s="97"/>
      <c r="X3" s="97"/>
      <c r="Y3" s="81"/>
      <c r="Z3" s="81"/>
    </row>
    <row r="4" spans="1:26" ht="13.5" thickBot="1">
      <c r="A4" s="312" t="s">
        <v>40</v>
      </c>
      <c r="B4" s="310">
        <v>24444773</v>
      </c>
      <c r="C4" s="310">
        <v>30712260</v>
      </c>
      <c r="D4" s="310">
        <v>44982432</v>
      </c>
      <c r="E4" s="310">
        <v>28139763</v>
      </c>
      <c r="F4" s="13" t="s">
        <v>40</v>
      </c>
      <c r="G4" s="310">
        <v>24444773</v>
      </c>
      <c r="H4" s="310">
        <v>30712260</v>
      </c>
      <c r="I4" s="310">
        <v>44982432</v>
      </c>
      <c r="J4" s="310">
        <v>28139763</v>
      </c>
      <c r="K4" s="14">
        <v>25449686</v>
      </c>
      <c r="L4" s="14">
        <v>30425122</v>
      </c>
      <c r="M4" s="14">
        <v>49721070</v>
      </c>
      <c r="N4" s="100">
        <v>31345132</v>
      </c>
      <c r="O4" s="13" t="s">
        <v>76</v>
      </c>
      <c r="P4" s="310">
        <v>1004913</v>
      </c>
      <c r="Q4" s="310">
        <v>-287138</v>
      </c>
      <c r="R4" s="310">
        <v>4738638</v>
      </c>
      <c r="S4" s="310">
        <v>3205369</v>
      </c>
      <c r="T4" s="15"/>
      <c r="U4" s="15"/>
      <c r="V4" s="15"/>
      <c r="W4" s="15"/>
      <c r="X4" s="16"/>
      <c r="Y4" s="81"/>
      <c r="Z4" s="81"/>
    </row>
    <row r="5" spans="1:26" ht="23.25" thickBot="1">
      <c r="A5" s="312" t="s">
        <v>41</v>
      </c>
      <c r="B5" s="310">
        <v>19332603</v>
      </c>
      <c r="C5" s="310">
        <v>27621838</v>
      </c>
      <c r="D5" s="310">
        <v>41328622</v>
      </c>
      <c r="E5" s="310">
        <v>24453038</v>
      </c>
      <c r="F5" s="13" t="s">
        <v>41</v>
      </c>
      <c r="G5" s="310">
        <v>19332603</v>
      </c>
      <c r="H5" s="310">
        <v>27621838</v>
      </c>
      <c r="I5" s="310">
        <v>41328622</v>
      </c>
      <c r="J5" s="310">
        <v>24453038</v>
      </c>
      <c r="K5" s="14">
        <v>19413843</v>
      </c>
      <c r="L5" s="17">
        <v>27092722</v>
      </c>
      <c r="M5" s="17">
        <v>44904652</v>
      </c>
      <c r="N5" s="101">
        <v>26712656</v>
      </c>
      <c r="O5" s="13" t="s">
        <v>41</v>
      </c>
      <c r="P5" s="310">
        <v>81240</v>
      </c>
      <c r="Q5" s="310">
        <v>-529116</v>
      </c>
      <c r="R5" s="310">
        <v>3576030</v>
      </c>
      <c r="S5" s="310">
        <v>2259618</v>
      </c>
      <c r="T5" s="15"/>
      <c r="U5" s="15"/>
      <c r="V5" s="15"/>
      <c r="W5" s="15"/>
      <c r="X5" s="16"/>
      <c r="Y5" s="81"/>
      <c r="Z5" s="81"/>
    </row>
    <row r="6" spans="1:26" ht="13.5" thickBot="1">
      <c r="A6" s="312" t="s">
        <v>42</v>
      </c>
      <c r="B6" s="310">
        <v>16932345</v>
      </c>
      <c r="C6" s="310">
        <v>24441211</v>
      </c>
      <c r="D6" s="310">
        <v>35252687</v>
      </c>
      <c r="E6" s="310">
        <v>20475807</v>
      </c>
      <c r="F6" s="13" t="s">
        <v>42</v>
      </c>
      <c r="G6" s="310">
        <v>16932345</v>
      </c>
      <c r="H6" s="310">
        <v>24441211</v>
      </c>
      <c r="I6" s="310">
        <v>35252687</v>
      </c>
      <c r="J6" s="310">
        <v>20475807</v>
      </c>
      <c r="K6" s="14">
        <v>17407411</v>
      </c>
      <c r="L6" s="18">
        <v>24454262</v>
      </c>
      <c r="M6" s="18">
        <v>39782762</v>
      </c>
      <c r="N6" s="102">
        <v>23213082</v>
      </c>
      <c r="O6" s="13" t="s">
        <v>42</v>
      </c>
      <c r="P6" s="310">
        <v>475066</v>
      </c>
      <c r="Q6" s="310">
        <v>13051</v>
      </c>
      <c r="R6" s="310">
        <v>4530075</v>
      </c>
      <c r="S6" s="310">
        <v>2737275</v>
      </c>
      <c r="T6" s="15"/>
      <c r="U6" s="15"/>
      <c r="V6" s="15"/>
      <c r="W6" s="15"/>
      <c r="X6" s="16"/>
      <c r="Y6" s="81"/>
      <c r="Z6" s="81"/>
    </row>
    <row r="7" spans="1:26" ht="13.5" thickBot="1">
      <c r="A7" s="312" t="s">
        <v>44</v>
      </c>
      <c r="B7" s="310">
        <v>2400258</v>
      </c>
      <c r="C7" s="310">
        <v>3180627</v>
      </c>
      <c r="D7" s="310">
        <v>6075935</v>
      </c>
      <c r="E7" s="310">
        <v>3977231</v>
      </c>
      <c r="F7" s="13" t="s">
        <v>55</v>
      </c>
      <c r="G7" s="310">
        <v>2400258</v>
      </c>
      <c r="H7" s="310">
        <v>3180627</v>
      </c>
      <c r="I7" s="310">
        <v>6075935</v>
      </c>
      <c r="J7" s="310">
        <v>3977231</v>
      </c>
      <c r="K7" s="14">
        <v>2006432</v>
      </c>
      <c r="L7" s="17">
        <v>2638460</v>
      </c>
      <c r="M7" s="17">
        <v>5121890</v>
      </c>
      <c r="N7" s="101">
        <v>3499574</v>
      </c>
      <c r="O7" s="13" t="s">
        <v>55</v>
      </c>
      <c r="P7" s="310">
        <v>-393826</v>
      </c>
      <c r="Q7" s="310">
        <v>-542167</v>
      </c>
      <c r="R7" s="310">
        <v>-954045</v>
      </c>
      <c r="S7" s="310">
        <v>-477657</v>
      </c>
      <c r="T7" s="15"/>
      <c r="U7" s="15"/>
      <c r="V7" s="15"/>
      <c r="W7" s="15"/>
      <c r="X7" s="16"/>
      <c r="Y7" s="81"/>
      <c r="Z7" s="81"/>
    </row>
    <row r="8" spans="1:26" ht="45.75" thickBot="1">
      <c r="A8" s="312" t="s">
        <v>45</v>
      </c>
      <c r="B8" s="310">
        <v>3028243</v>
      </c>
      <c r="C8" s="310">
        <v>902656</v>
      </c>
      <c r="D8" s="310">
        <v>968250</v>
      </c>
      <c r="E8" s="310">
        <v>1168554</v>
      </c>
      <c r="F8" s="13" t="s">
        <v>60</v>
      </c>
      <c r="G8" s="310">
        <v>3028243</v>
      </c>
      <c r="H8" s="310">
        <v>902656</v>
      </c>
      <c r="I8" s="310">
        <v>968250</v>
      </c>
      <c r="J8" s="310">
        <v>1168554</v>
      </c>
      <c r="K8" s="14">
        <v>3467596</v>
      </c>
      <c r="L8" s="17">
        <v>872724</v>
      </c>
      <c r="M8" s="17">
        <v>1115458</v>
      </c>
      <c r="N8" s="101">
        <v>1312883</v>
      </c>
      <c r="O8" s="13" t="s">
        <v>77</v>
      </c>
      <c r="P8" s="310">
        <v>439353</v>
      </c>
      <c r="Q8" s="310">
        <v>-29932</v>
      </c>
      <c r="R8" s="310">
        <v>147208</v>
      </c>
      <c r="S8" s="310">
        <v>144329</v>
      </c>
      <c r="T8" s="15"/>
      <c r="U8" s="15"/>
      <c r="V8" s="15"/>
      <c r="W8" s="15"/>
      <c r="X8" s="16"/>
      <c r="Y8" s="81"/>
      <c r="Z8" s="81"/>
    </row>
    <row r="9" spans="1:26" ht="23.25" thickBot="1">
      <c r="A9" s="312" t="s">
        <v>46</v>
      </c>
      <c r="B9" s="310">
        <v>1028190</v>
      </c>
      <c r="C9" s="310">
        <v>571001</v>
      </c>
      <c r="D9" s="310">
        <v>663482</v>
      </c>
      <c r="E9" s="310">
        <v>944009</v>
      </c>
      <c r="F9" s="13" t="s">
        <v>46</v>
      </c>
      <c r="G9" s="310">
        <v>1028190</v>
      </c>
      <c r="H9" s="310">
        <v>571001</v>
      </c>
      <c r="I9" s="310">
        <v>663482</v>
      </c>
      <c r="J9" s="310">
        <v>944009</v>
      </c>
      <c r="K9" s="14">
        <v>1203729</v>
      </c>
      <c r="L9" s="18">
        <v>567369</v>
      </c>
      <c r="M9" s="18">
        <v>781956</v>
      </c>
      <c r="N9" s="102">
        <v>1048419</v>
      </c>
      <c r="O9" s="13" t="s">
        <v>46</v>
      </c>
      <c r="P9" s="310">
        <v>175539</v>
      </c>
      <c r="Q9" s="310">
        <v>-3632</v>
      </c>
      <c r="R9" s="310">
        <v>118474</v>
      </c>
      <c r="S9" s="310">
        <v>104410</v>
      </c>
      <c r="T9" s="15"/>
      <c r="U9" s="15"/>
      <c r="V9" s="15"/>
      <c r="W9" s="15"/>
      <c r="X9" s="16"/>
      <c r="Y9" s="81"/>
      <c r="Z9" s="81"/>
    </row>
    <row r="10" spans="1:26" ht="23.25" thickBot="1">
      <c r="A10" s="312" t="s">
        <v>67</v>
      </c>
      <c r="B10" s="310">
        <v>28757</v>
      </c>
      <c r="C10" s="310">
        <v>6951</v>
      </c>
      <c r="D10" s="310">
        <v>9010</v>
      </c>
      <c r="E10" s="310">
        <v>27995</v>
      </c>
      <c r="F10" s="13" t="s">
        <v>61</v>
      </c>
      <c r="G10" s="310">
        <v>28757</v>
      </c>
      <c r="H10" s="310">
        <v>6951</v>
      </c>
      <c r="I10" s="310">
        <v>9010</v>
      </c>
      <c r="J10" s="310">
        <v>27995</v>
      </c>
      <c r="K10" s="14">
        <v>32342</v>
      </c>
      <c r="L10" s="17">
        <v>8863</v>
      </c>
      <c r="M10" s="17">
        <v>11822</v>
      </c>
      <c r="N10" s="101">
        <v>34991</v>
      </c>
      <c r="O10" s="13" t="s">
        <v>61</v>
      </c>
      <c r="P10" s="310">
        <v>3585</v>
      </c>
      <c r="Q10" s="310">
        <v>1912</v>
      </c>
      <c r="R10" s="310">
        <v>2812</v>
      </c>
      <c r="S10" s="310">
        <v>6996</v>
      </c>
      <c r="T10" s="15"/>
      <c r="U10" s="15"/>
      <c r="V10" s="15"/>
      <c r="W10" s="15"/>
      <c r="X10" s="16"/>
      <c r="Y10" s="81"/>
      <c r="Z10" s="81"/>
    </row>
    <row r="11" spans="1:26" ht="23.25" thickBot="1">
      <c r="A11" s="312" t="s">
        <v>48</v>
      </c>
      <c r="B11" s="310">
        <v>1417615</v>
      </c>
      <c r="C11" s="310">
        <v>145698</v>
      </c>
      <c r="D11" s="310">
        <v>208015</v>
      </c>
      <c r="E11" s="310">
        <v>114633</v>
      </c>
      <c r="F11" s="13" t="s">
        <v>48</v>
      </c>
      <c r="G11" s="310">
        <v>1417615</v>
      </c>
      <c r="H11" s="310">
        <v>145698</v>
      </c>
      <c r="I11" s="310">
        <v>208015</v>
      </c>
      <c r="J11" s="310">
        <v>114633</v>
      </c>
      <c r="K11" s="14">
        <v>1747013</v>
      </c>
      <c r="L11" s="18">
        <v>153367</v>
      </c>
      <c r="M11" s="18">
        <v>268013</v>
      </c>
      <c r="N11" s="102">
        <v>150786</v>
      </c>
      <c r="O11" s="13" t="s">
        <v>48</v>
      </c>
      <c r="P11" s="310">
        <v>329398</v>
      </c>
      <c r="Q11" s="310">
        <v>7669</v>
      </c>
      <c r="R11" s="310">
        <v>59998</v>
      </c>
      <c r="S11" s="310">
        <v>36153</v>
      </c>
      <c r="T11" s="15"/>
      <c r="U11" s="15"/>
      <c r="V11" s="15"/>
      <c r="W11" s="15"/>
      <c r="X11" s="16"/>
      <c r="Y11" s="81"/>
      <c r="Z11" s="81"/>
    </row>
    <row r="12" spans="1:26" ht="13.5" thickBot="1">
      <c r="A12" s="312" t="s">
        <v>49</v>
      </c>
      <c r="B12" s="310">
        <v>441202</v>
      </c>
      <c r="C12" s="310">
        <v>142636</v>
      </c>
      <c r="D12" s="310">
        <v>28311</v>
      </c>
      <c r="E12" s="310">
        <v>45948</v>
      </c>
      <c r="F12" s="13" t="s">
        <v>49</v>
      </c>
      <c r="G12" s="310">
        <v>441202</v>
      </c>
      <c r="H12" s="310">
        <v>142636</v>
      </c>
      <c r="I12" s="310">
        <v>28311</v>
      </c>
      <c r="J12" s="310">
        <v>45948</v>
      </c>
      <c r="K12" s="14">
        <v>461052</v>
      </c>
      <c r="L12" s="17">
        <v>141783</v>
      </c>
      <c r="M12" s="17">
        <v>51339</v>
      </c>
      <c r="N12" s="101">
        <v>66853</v>
      </c>
      <c r="O12" s="13" t="s">
        <v>49</v>
      </c>
      <c r="P12" s="310">
        <v>19850</v>
      </c>
      <c r="Q12" s="310">
        <v>-853</v>
      </c>
      <c r="R12" s="310">
        <v>23028</v>
      </c>
      <c r="S12" s="310">
        <v>20905</v>
      </c>
      <c r="T12" s="15"/>
      <c r="U12" s="15"/>
      <c r="V12" s="15"/>
      <c r="W12" s="15"/>
      <c r="X12" s="16"/>
      <c r="Y12" s="81"/>
      <c r="Z12" s="81"/>
    </row>
    <row r="13" spans="1:26" ht="13.5" thickBot="1">
      <c r="A13" s="312" t="s">
        <v>50</v>
      </c>
      <c r="B13" s="310">
        <v>20921</v>
      </c>
      <c r="C13" s="310">
        <v>2120</v>
      </c>
      <c r="D13" s="310">
        <v>4047</v>
      </c>
      <c r="E13" s="310">
        <v>17018</v>
      </c>
      <c r="F13" s="13" t="s">
        <v>50</v>
      </c>
      <c r="G13" s="310">
        <v>20921</v>
      </c>
      <c r="H13" s="310">
        <v>2120</v>
      </c>
      <c r="I13" s="310">
        <v>4047</v>
      </c>
      <c r="J13" s="310">
        <v>17018</v>
      </c>
      <c r="K13" s="14">
        <v>23460</v>
      </c>
      <c r="L13" s="18">
        <v>1342</v>
      </c>
      <c r="M13" s="18">
        <v>2328</v>
      </c>
      <c r="N13" s="102">
        <v>11834</v>
      </c>
      <c r="O13" s="13" t="s">
        <v>50</v>
      </c>
      <c r="P13" s="310">
        <v>2539</v>
      </c>
      <c r="Q13" s="310">
        <v>-778</v>
      </c>
      <c r="R13" s="310">
        <v>-1719</v>
      </c>
      <c r="S13" s="310">
        <v>-5184</v>
      </c>
      <c r="T13" s="15"/>
      <c r="U13" s="15"/>
      <c r="V13" s="15"/>
      <c r="W13" s="15"/>
      <c r="X13" s="16"/>
      <c r="Y13" s="81"/>
      <c r="Z13" s="81"/>
    </row>
    <row r="14" spans="1:26" ht="13.5" thickBot="1">
      <c r="A14" s="312" t="s">
        <v>51</v>
      </c>
      <c r="B14" s="310">
        <v>91558</v>
      </c>
      <c r="C14" s="310">
        <v>34250</v>
      </c>
      <c r="D14" s="310">
        <v>55385</v>
      </c>
      <c r="E14" s="310">
        <v>18951</v>
      </c>
      <c r="F14" s="13" t="s">
        <v>32</v>
      </c>
      <c r="G14" s="310">
        <v>68344</v>
      </c>
      <c r="H14" s="310">
        <v>84086</v>
      </c>
      <c r="I14" s="310">
        <v>113095</v>
      </c>
      <c r="J14" s="310">
        <v>222972</v>
      </c>
      <c r="K14" s="14">
        <v>114079</v>
      </c>
      <c r="L14" s="17">
        <v>141210</v>
      </c>
      <c r="M14" s="17">
        <v>153662</v>
      </c>
      <c r="N14" s="101">
        <v>322335</v>
      </c>
      <c r="O14" s="13" t="s">
        <v>32</v>
      </c>
      <c r="P14" s="310">
        <v>45735</v>
      </c>
      <c r="Q14" s="310">
        <v>57124</v>
      </c>
      <c r="R14" s="310">
        <v>40567</v>
      </c>
      <c r="S14" s="310">
        <v>99363</v>
      </c>
      <c r="T14" s="15"/>
      <c r="U14" s="15"/>
      <c r="V14" s="15"/>
      <c r="W14" s="15"/>
      <c r="X14" s="16"/>
      <c r="Y14" s="81"/>
      <c r="Z14" s="81"/>
    </row>
    <row r="15" spans="1:26" ht="13.5" thickBot="1">
      <c r="A15" s="312" t="s">
        <v>31</v>
      </c>
      <c r="B15" s="310">
        <v>12042</v>
      </c>
      <c r="C15" s="310">
        <v>16005</v>
      </c>
      <c r="D15" s="310">
        <v>50509</v>
      </c>
      <c r="E15" s="310">
        <v>63868</v>
      </c>
      <c r="F15" s="13" t="s">
        <v>52</v>
      </c>
      <c r="G15" s="310">
        <v>1121181</v>
      </c>
      <c r="H15" s="310">
        <v>869013</v>
      </c>
      <c r="I15" s="310">
        <v>905672</v>
      </c>
      <c r="J15" s="310">
        <v>863116</v>
      </c>
      <c r="K15" s="14">
        <v>1151784</v>
      </c>
      <c r="L15" s="18">
        <v>806804</v>
      </c>
      <c r="M15" s="18">
        <v>923335</v>
      </c>
      <c r="N15" s="102">
        <v>915125</v>
      </c>
      <c r="O15" s="13" t="s">
        <v>52</v>
      </c>
      <c r="P15" s="310">
        <v>30603</v>
      </c>
      <c r="Q15" s="310">
        <v>-62209</v>
      </c>
      <c r="R15" s="310">
        <v>17663</v>
      </c>
      <c r="S15" s="310">
        <v>52009</v>
      </c>
      <c r="T15" s="15"/>
      <c r="U15" s="15"/>
      <c r="V15" s="15"/>
      <c r="W15" s="15"/>
      <c r="X15" s="16"/>
      <c r="Y15" s="81"/>
      <c r="Z15" s="81"/>
    </row>
    <row r="16" spans="1:26" ht="34.5" thickBot="1">
      <c r="A16" s="312" t="s">
        <v>32</v>
      </c>
      <c r="B16" s="310">
        <v>68344</v>
      </c>
      <c r="C16" s="310">
        <v>84086</v>
      </c>
      <c r="D16" s="310">
        <v>113095</v>
      </c>
      <c r="E16" s="310">
        <v>222972</v>
      </c>
      <c r="F16" s="13" t="s">
        <v>74</v>
      </c>
      <c r="G16" s="310">
        <f>B14+B15+B18</f>
        <v>237052</v>
      </c>
      <c r="H16" s="310">
        <f>C14+C15+C18</f>
        <v>216166</v>
      </c>
      <c r="I16" s="310">
        <f>D14+D15+D18</f>
        <v>483138</v>
      </c>
      <c r="J16" s="310">
        <f>E14+E15+E18</f>
        <v>307510</v>
      </c>
      <c r="K16" s="14">
        <v>286326</v>
      </c>
      <c r="L16" s="17">
        <v>260920</v>
      </c>
      <c r="M16" s="17">
        <v>643095</v>
      </c>
      <c r="N16" s="101">
        <v>405601</v>
      </c>
      <c r="O16" s="13" t="s">
        <v>74</v>
      </c>
      <c r="P16" s="310">
        <v>49274</v>
      </c>
      <c r="Q16" s="310">
        <v>44754</v>
      </c>
      <c r="R16" s="310">
        <v>159957</v>
      </c>
      <c r="S16" s="310">
        <v>98091</v>
      </c>
      <c r="T16" s="15"/>
      <c r="U16" s="15"/>
      <c r="V16" s="15"/>
      <c r="W16" s="15"/>
      <c r="X16" s="16"/>
      <c r="Y16" s="81"/>
      <c r="Z16" s="81"/>
    </row>
    <row r="17" spans="1:26" ht="23.25" thickBot="1">
      <c r="A17" s="312" t="s">
        <v>52</v>
      </c>
      <c r="B17" s="310">
        <v>1121181</v>
      </c>
      <c r="C17" s="310">
        <v>869013</v>
      </c>
      <c r="D17" s="310">
        <v>905672</v>
      </c>
      <c r="E17" s="310">
        <v>863116</v>
      </c>
      <c r="F17" s="13" t="s">
        <v>54</v>
      </c>
      <c r="G17" s="310">
        <v>748908</v>
      </c>
      <c r="H17" s="310">
        <v>1052751</v>
      </c>
      <c r="I17" s="310">
        <v>1239040</v>
      </c>
      <c r="J17" s="310">
        <v>1143524</v>
      </c>
      <c r="K17" s="14">
        <v>1016058</v>
      </c>
      <c r="L17" s="18">
        <v>1250742</v>
      </c>
      <c r="M17" s="18">
        <v>1980868</v>
      </c>
      <c r="N17" s="102">
        <v>1676532</v>
      </c>
      <c r="O17" s="13" t="s">
        <v>54</v>
      </c>
      <c r="P17" s="310">
        <v>267150</v>
      </c>
      <c r="Q17" s="310">
        <v>197991</v>
      </c>
      <c r="R17" s="310">
        <v>741828</v>
      </c>
      <c r="S17" s="310">
        <v>533008</v>
      </c>
      <c r="T17" s="15"/>
      <c r="U17" s="15"/>
      <c r="V17" s="15"/>
      <c r="W17" s="15"/>
      <c r="X17" s="16"/>
      <c r="Y17" s="81"/>
      <c r="Z17" s="81"/>
    </row>
    <row r="18" spans="1:26">
      <c r="A18" s="312" t="s">
        <v>53</v>
      </c>
      <c r="B18" s="310">
        <v>133452</v>
      </c>
      <c r="C18" s="310">
        <v>165911</v>
      </c>
      <c r="D18" s="310">
        <v>377244</v>
      </c>
      <c r="E18" s="310">
        <v>224691</v>
      </c>
      <c r="F18" s="310"/>
      <c r="G18" s="313"/>
      <c r="H18" s="313"/>
      <c r="I18" s="313"/>
      <c r="J18" s="313"/>
      <c r="K18" s="313"/>
      <c r="L18" s="310"/>
      <c r="M18" s="310"/>
      <c r="N18" s="310"/>
      <c r="O18" s="310"/>
      <c r="P18" s="310"/>
      <c r="Q18" s="310"/>
      <c r="R18" s="310"/>
      <c r="S18" s="310"/>
      <c r="T18" s="81"/>
      <c r="U18" s="81"/>
      <c r="V18" s="81"/>
      <c r="W18" s="81"/>
      <c r="X18" s="81"/>
      <c r="Y18" s="81"/>
      <c r="Z18" s="81"/>
    </row>
    <row r="19" spans="1:26">
      <c r="A19" s="312" t="s">
        <v>54</v>
      </c>
      <c r="B19" s="310">
        <v>748908</v>
      </c>
      <c r="C19" s="310">
        <v>1052751</v>
      </c>
      <c r="D19" s="310">
        <v>1239040</v>
      </c>
      <c r="E19" s="310">
        <v>1143524</v>
      </c>
      <c r="F19" s="310"/>
      <c r="G19" s="313"/>
      <c r="H19" s="313"/>
      <c r="I19" s="313"/>
      <c r="J19" s="313"/>
      <c r="K19" s="313"/>
      <c r="L19" s="310"/>
      <c r="M19" s="310"/>
      <c r="N19" s="310"/>
      <c r="O19" s="310"/>
      <c r="P19" s="310"/>
      <c r="Q19" s="310"/>
      <c r="R19" s="310"/>
      <c r="S19" s="310"/>
    </row>
    <row r="20" spans="1:26">
      <c r="A20" s="310"/>
      <c r="B20" s="310"/>
      <c r="C20" s="310"/>
      <c r="D20" s="310"/>
      <c r="E20" s="310"/>
      <c r="F20" s="310"/>
      <c r="G20" s="313"/>
      <c r="H20" s="313"/>
      <c r="I20" s="313"/>
      <c r="J20" s="313"/>
      <c r="K20" s="313"/>
      <c r="L20" s="310"/>
      <c r="M20" s="310"/>
      <c r="N20" s="310"/>
      <c r="O20" s="310"/>
      <c r="P20" s="310"/>
      <c r="Q20" s="310"/>
      <c r="R20" s="310"/>
      <c r="S20" s="310"/>
    </row>
    <row r="22" spans="1:26" ht="14.25">
      <c r="A22" s="377" t="s">
        <v>299</v>
      </c>
      <c r="B22" s="377"/>
      <c r="C22" s="377"/>
      <c r="D22" s="377"/>
      <c r="E22" s="377"/>
      <c r="F22" s="377"/>
      <c r="G22" s="377"/>
      <c r="H22" s="377"/>
    </row>
    <row r="23" spans="1:26">
      <c r="L23" s="8"/>
    </row>
    <row r="39" spans="6:11">
      <c r="F39" s="81"/>
      <c r="G39" s="21"/>
      <c r="H39" s="81"/>
      <c r="I39" s="81"/>
      <c r="J39" s="81"/>
      <c r="K39" s="81"/>
    </row>
    <row r="40" spans="6:11">
      <c r="F40" s="97"/>
      <c r="G40" s="81"/>
      <c r="H40" s="81"/>
      <c r="I40" s="81"/>
      <c r="J40" s="81"/>
      <c r="K40" s="81"/>
    </row>
    <row r="41" spans="6:11">
      <c r="F41" s="97"/>
      <c r="G41" s="15"/>
      <c r="H41" s="15"/>
      <c r="I41" s="15"/>
      <c r="J41" s="15"/>
      <c r="K41" s="81"/>
    </row>
    <row r="42" spans="6:11">
      <c r="F42" s="97"/>
      <c r="G42" s="15"/>
      <c r="H42" s="15"/>
      <c r="I42" s="15"/>
      <c r="J42" s="15"/>
      <c r="K42" s="81"/>
    </row>
    <row r="43" spans="6:11">
      <c r="F43" s="97"/>
      <c r="G43" s="15"/>
      <c r="H43" s="15"/>
      <c r="I43" s="15"/>
      <c r="J43" s="15"/>
      <c r="K43" s="81"/>
    </row>
    <row r="44" spans="6:11">
      <c r="F44" s="97"/>
      <c r="G44" s="15"/>
      <c r="H44" s="15"/>
      <c r="I44" s="15"/>
      <c r="J44" s="15"/>
      <c r="K44" s="81"/>
    </row>
    <row r="45" spans="6:11">
      <c r="F45" s="97"/>
      <c r="G45" s="15"/>
      <c r="H45" s="15"/>
      <c r="I45" s="15"/>
      <c r="J45" s="15"/>
      <c r="K45" s="81"/>
    </row>
    <row r="46" spans="6:11">
      <c r="F46" s="97"/>
      <c r="G46" s="15"/>
      <c r="H46" s="15"/>
      <c r="I46" s="15"/>
      <c r="J46" s="15"/>
      <c r="K46" s="81"/>
    </row>
    <row r="47" spans="6:11">
      <c r="F47" s="97"/>
      <c r="G47" s="15"/>
      <c r="H47" s="15"/>
      <c r="I47" s="15"/>
      <c r="J47" s="15"/>
      <c r="K47" s="81"/>
    </row>
    <row r="48" spans="6:11">
      <c r="F48" s="97"/>
      <c r="G48" s="15"/>
      <c r="H48" s="15"/>
      <c r="I48" s="15"/>
      <c r="J48" s="15"/>
      <c r="K48" s="81"/>
    </row>
    <row r="49" spans="6:11">
      <c r="F49" s="97"/>
      <c r="G49" s="15"/>
      <c r="H49" s="15"/>
      <c r="I49" s="15"/>
      <c r="J49" s="15"/>
      <c r="K49" s="81"/>
    </row>
    <row r="50" spans="6:11">
      <c r="F50" s="97"/>
      <c r="G50" s="15"/>
      <c r="H50" s="15"/>
      <c r="I50" s="15"/>
      <c r="J50" s="15"/>
      <c r="K50" s="81"/>
    </row>
    <row r="51" spans="6:11">
      <c r="F51" s="97"/>
      <c r="G51" s="15"/>
      <c r="H51" s="15"/>
      <c r="I51" s="15"/>
      <c r="J51" s="15"/>
      <c r="K51" s="81"/>
    </row>
    <row r="52" spans="6:11">
      <c r="F52" s="97"/>
      <c r="G52" s="15"/>
      <c r="H52" s="15"/>
      <c r="I52" s="15"/>
      <c r="J52" s="15"/>
      <c r="K52" s="81"/>
    </row>
    <row r="53" spans="6:11">
      <c r="F53" s="97"/>
      <c r="G53" s="15"/>
      <c r="H53" s="15"/>
      <c r="I53" s="15"/>
      <c r="J53" s="15"/>
      <c r="K53" s="81"/>
    </row>
    <row r="54" spans="6:11">
      <c r="F54" s="97"/>
      <c r="G54" s="15"/>
      <c r="H54" s="15"/>
      <c r="I54" s="15"/>
      <c r="J54" s="15"/>
      <c r="K54" s="81"/>
    </row>
  </sheetData>
  <mergeCells count="1">
    <mergeCell ref="A22:H22"/>
  </mergeCell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Figure 10-1</vt:lpstr>
      <vt:lpstr>Figure 10-2</vt:lpstr>
      <vt:lpstr>Figure 10-3</vt:lpstr>
      <vt:lpstr>Figure 10-4</vt:lpstr>
      <vt:lpstr>Table 10-1</vt:lpstr>
      <vt:lpstr>Figure 10-5 </vt:lpstr>
      <vt:lpstr>Table 10-2</vt:lpstr>
      <vt:lpstr>Table 10-3</vt:lpstr>
      <vt:lpstr>Figure 10-6</vt:lpstr>
      <vt:lpstr>Figure 10-7</vt:lpstr>
      <vt:lpstr>Table 10-4</vt:lpstr>
      <vt:lpstr>Figure 10-8</vt:lpstr>
      <vt:lpstr>Figure 10-9</vt:lpstr>
      <vt:lpstr>Table 10-5</vt:lpstr>
      <vt:lpstr>Table 10-6</vt:lpstr>
      <vt:lpstr>Table 10-7</vt:lpstr>
      <vt:lpstr>Figure 10-10</vt:lpstr>
      <vt:lpstr>Figure 10-11</vt:lpstr>
      <vt:lpstr>Figure 10-12</vt:lpstr>
      <vt:lpstr>Figure 10-13</vt:lpstr>
      <vt:lpstr>Figure 10-14</vt:lpstr>
      <vt:lpstr>Figure 10-15</vt:lpstr>
      <vt:lpstr>Figure 10-16</vt:lpstr>
      <vt:lpstr>Figure 10-17</vt:lpstr>
      <vt:lpstr>Figure 10-18</vt:lpstr>
      <vt:lpstr>Figure 10-19</vt:lpstr>
      <vt:lpstr>Figure 10-20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jodis</dc:creator>
  <cp:lastModifiedBy>Bruce Spear</cp:lastModifiedBy>
  <dcterms:created xsi:type="dcterms:W3CDTF">2013-07-08T14:00:14Z</dcterms:created>
  <dcterms:modified xsi:type="dcterms:W3CDTF">2014-08-03T01:12:28Z</dcterms:modified>
</cp:coreProperties>
</file>