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5371" windowWidth="14880" windowHeight="897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'Sheet1'!$A$1:$P$68</definedName>
  </definedNames>
  <calcPr fullCalcOnLoad="1"/>
</workbook>
</file>

<file path=xl/sharedStrings.xml><?xml version="1.0" encoding="utf-8"?>
<sst xmlns="http://schemas.openxmlformats.org/spreadsheetml/2006/main" count="115" uniqueCount="72">
  <si>
    <t>AASHTO MTAP Networking Funds</t>
  </si>
  <si>
    <t>Alabama</t>
  </si>
  <si>
    <t>Alaska</t>
  </si>
  <si>
    <t>Arizona</t>
  </si>
  <si>
    <t>California</t>
  </si>
  <si>
    <t>Connecticut</t>
  </si>
  <si>
    <t>Delaware</t>
  </si>
  <si>
    <t>Florida</t>
  </si>
  <si>
    <t>Georgia</t>
  </si>
  <si>
    <t>Indiana</t>
  </si>
  <si>
    <t>Iowa</t>
  </si>
  <si>
    <t>Kansas</t>
  </si>
  <si>
    <t>Kentucky</t>
  </si>
  <si>
    <t>Louisiana</t>
  </si>
  <si>
    <t>Maine</t>
  </si>
  <si>
    <t>Michigan</t>
  </si>
  <si>
    <t>Minnesota</t>
  </si>
  <si>
    <t>Mississippi</t>
  </si>
  <si>
    <t>Missouri</t>
  </si>
  <si>
    <t>Montana</t>
  </si>
  <si>
    <t>Nebraska</t>
  </si>
  <si>
    <t>New Hampshire</t>
  </si>
  <si>
    <t>New Mexico</t>
  </si>
  <si>
    <t>New York</t>
  </si>
  <si>
    <t>North Carolina</t>
  </si>
  <si>
    <t>New Jersey</t>
  </si>
  <si>
    <t>Ohio</t>
  </si>
  <si>
    <t>Oregon</t>
  </si>
  <si>
    <t>Pennsylvania</t>
  </si>
  <si>
    <t>South Carolina</t>
  </si>
  <si>
    <t>Tennessee</t>
  </si>
  <si>
    <t>Texas</t>
  </si>
  <si>
    <t>Utah</t>
  </si>
  <si>
    <t>Vermont</t>
  </si>
  <si>
    <t>Virginia</t>
  </si>
  <si>
    <t>Washington</t>
  </si>
  <si>
    <t>West Virginia</t>
  </si>
  <si>
    <t>Wisconsin</t>
  </si>
  <si>
    <t>Wyoming</t>
  </si>
  <si>
    <t>Colorado</t>
  </si>
  <si>
    <t>Beg. Bal.</t>
  </si>
  <si>
    <t>Jul</t>
  </si>
  <si>
    <t>Aug</t>
  </si>
  <si>
    <t>Oct</t>
  </si>
  <si>
    <t>Nov</t>
  </si>
  <si>
    <t>Dec</t>
  </si>
  <si>
    <t>Current Bal.</t>
  </si>
  <si>
    <t>Oklahoma</t>
  </si>
  <si>
    <t>Expenditures</t>
  </si>
  <si>
    <t>Sept</t>
  </si>
  <si>
    <t>Jan</t>
  </si>
  <si>
    <t>Feb</t>
  </si>
  <si>
    <t>Maryland</t>
  </si>
  <si>
    <t>Mar</t>
  </si>
  <si>
    <t>Apr</t>
  </si>
  <si>
    <t>May</t>
  </si>
  <si>
    <t>June</t>
  </si>
  <si>
    <t>Total Expenditures</t>
  </si>
  <si>
    <t>Idaho</t>
  </si>
  <si>
    <t xml:space="preserve">Updated: </t>
  </si>
  <si>
    <t>Blue = request</t>
  </si>
  <si>
    <t>Code: 6411</t>
  </si>
  <si>
    <t>Black= Reimbursed Expenditure</t>
  </si>
  <si>
    <t>Paid</t>
  </si>
  <si>
    <t>Membership Dues Payment</t>
  </si>
  <si>
    <t xml:space="preserve">Illinois </t>
  </si>
  <si>
    <t>as of 7/1/06</t>
  </si>
  <si>
    <t>Billed</t>
  </si>
  <si>
    <t>Arkansas</t>
  </si>
  <si>
    <t>North Dakota</t>
  </si>
  <si>
    <t>July 2006 - June 2007</t>
  </si>
  <si>
    <t>8/29/2006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</si>
</sst>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&quot;$&quot;#,##0.00"/>
  </numFmts>
  <fonts count="8">
    <font>
      <sz val="10"/>
      <name val="Arial"/>
      <family val="0"/>
    </font>
    <font>
      <b/>
      <sz val="10"/>
      <name val="Arial"/>
      <family val="2"/>
    </font>
    <font>
      <b/>
      <u val="single"/>
      <sz val="10"/>
      <name val="Arial"/>
      <family val="2"/>
    </font>
    <font>
      <b/>
      <sz val="8"/>
      <name val="Arial"/>
      <family val="2"/>
    </font>
    <font>
      <u val="single"/>
      <sz val="10"/>
      <name val="Arial"/>
      <family val="2"/>
    </font>
    <font>
      <sz val="8"/>
      <name val="Arial"/>
      <family val="2"/>
    </font>
    <font>
      <sz val="9"/>
      <name val="Arial"/>
      <family val="2"/>
    </font>
    <font>
      <sz val="10"/>
      <color indexed="12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</fills>
  <borders count="9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7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/>
    </xf>
    <xf numFmtId="2" fontId="0" fillId="0" borderId="0" xfId="0" applyNumberFormat="1" applyAlignment="1">
      <alignment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4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Font="1" applyAlignment="1" quotePrefix="1">
      <alignment horizontal="right"/>
    </xf>
    <xf numFmtId="0" fontId="2" fillId="0" borderId="0" xfId="0" applyFont="1" applyAlignment="1">
      <alignment/>
    </xf>
    <xf numFmtId="165" fontId="1" fillId="0" borderId="0" xfId="0" applyNumberFormat="1" applyFont="1" applyAlignment="1">
      <alignment/>
    </xf>
    <xf numFmtId="0" fontId="5" fillId="0" borderId="0" xfId="0" applyFont="1" applyAlignment="1">
      <alignment horizontal="left"/>
    </xf>
    <xf numFmtId="0" fontId="6" fillId="0" borderId="0" xfId="0" applyFont="1" applyAlignment="1">
      <alignment/>
    </xf>
    <xf numFmtId="0" fontId="5" fillId="0" borderId="0" xfId="0" applyFont="1" applyAlignment="1">
      <alignment horizontal="right"/>
    </xf>
    <xf numFmtId="4" fontId="0" fillId="0" borderId="0" xfId="0" applyNumberFormat="1" applyAlignment="1">
      <alignment/>
    </xf>
    <xf numFmtId="0" fontId="0" fillId="1" borderId="1" xfId="0" applyFill="1" applyBorder="1" applyAlignment="1">
      <alignment/>
    </xf>
    <xf numFmtId="2" fontId="0" fillId="1" borderId="1" xfId="0" applyNumberFormat="1" applyFill="1" applyBorder="1" applyAlignment="1">
      <alignment/>
    </xf>
    <xf numFmtId="0" fontId="0" fillId="0" borderId="1" xfId="0" applyBorder="1" applyAlignment="1">
      <alignment/>
    </xf>
    <xf numFmtId="2" fontId="0" fillId="0" borderId="1" xfId="0" applyNumberFormat="1" applyBorder="1" applyAlignment="1">
      <alignment/>
    </xf>
    <xf numFmtId="4" fontId="0" fillId="0" borderId="1" xfId="0" applyNumberFormat="1" applyBorder="1" applyAlignment="1">
      <alignment/>
    </xf>
    <xf numFmtId="0" fontId="1" fillId="0" borderId="0" xfId="0" applyFont="1" applyAlignment="1">
      <alignment/>
    </xf>
    <xf numFmtId="0" fontId="6" fillId="0" borderId="2" xfId="0" applyFont="1" applyBorder="1" applyAlignment="1">
      <alignment/>
    </xf>
    <xf numFmtId="0" fontId="6" fillId="1" borderId="2" xfId="0" applyFont="1" applyFill="1" applyBorder="1" applyAlignment="1">
      <alignment/>
    </xf>
    <xf numFmtId="14" fontId="0" fillId="0" borderId="0" xfId="0" applyNumberFormat="1" applyAlignment="1" quotePrefix="1">
      <alignment/>
    </xf>
    <xf numFmtId="2" fontId="7" fillId="0" borderId="0" xfId="0" applyNumberFormat="1" applyFont="1" applyAlignment="1">
      <alignment/>
    </xf>
    <xf numFmtId="0" fontId="7" fillId="0" borderId="0" xfId="0" applyFont="1" applyAlignment="1">
      <alignment/>
    </xf>
    <xf numFmtId="2" fontId="0" fillId="0" borderId="1" xfId="0" applyNumberFormat="1" applyFont="1" applyBorder="1" applyAlignment="1">
      <alignment/>
    </xf>
    <xf numFmtId="2" fontId="0" fillId="1" borderId="1" xfId="0" applyNumberFormat="1" applyFont="1" applyFill="1" applyBorder="1" applyAlignment="1">
      <alignment/>
    </xf>
    <xf numFmtId="0" fontId="6" fillId="1" borderId="3" xfId="0" applyFont="1" applyFill="1" applyBorder="1" applyAlignment="1">
      <alignment/>
    </xf>
    <xf numFmtId="2" fontId="0" fillId="1" borderId="4" xfId="0" applyNumberFormat="1" applyFill="1" applyBorder="1" applyAlignment="1">
      <alignment/>
    </xf>
    <xf numFmtId="0" fontId="0" fillId="1" borderId="4" xfId="0" applyFill="1" applyBorder="1" applyAlignment="1">
      <alignment/>
    </xf>
    <xf numFmtId="2" fontId="0" fillId="1" borderId="4" xfId="0" applyNumberFormat="1" applyFont="1" applyFill="1" applyBorder="1" applyAlignment="1">
      <alignment/>
    </xf>
    <xf numFmtId="0" fontId="0" fillId="0" borderId="0" xfId="0" applyBorder="1" applyAlignment="1">
      <alignment/>
    </xf>
    <xf numFmtId="2" fontId="7" fillId="1" borderId="1" xfId="0" applyNumberFormat="1" applyFont="1" applyFill="1" applyBorder="1" applyAlignment="1">
      <alignment/>
    </xf>
    <xf numFmtId="0" fontId="0" fillId="2" borderId="0" xfId="0" applyFill="1" applyAlignment="1">
      <alignment/>
    </xf>
    <xf numFmtId="0" fontId="7" fillId="0" borderId="0" xfId="0" applyFont="1" applyAlignment="1">
      <alignment/>
    </xf>
    <xf numFmtId="0" fontId="7" fillId="1" borderId="1" xfId="0" applyFont="1" applyFill="1" applyBorder="1" applyAlignment="1">
      <alignment/>
    </xf>
    <xf numFmtId="4" fontId="7" fillId="0" borderId="1" xfId="0" applyNumberFormat="1" applyFont="1" applyBorder="1" applyAlignment="1">
      <alignment/>
    </xf>
    <xf numFmtId="2" fontId="7" fillId="1" borderId="4" xfId="0" applyNumberFormat="1" applyFont="1" applyFill="1" applyBorder="1" applyAlignment="1">
      <alignment/>
    </xf>
    <xf numFmtId="2" fontId="7" fillId="0" borderId="1" xfId="0" applyNumberFormat="1" applyFont="1" applyBorder="1" applyAlignment="1">
      <alignment/>
    </xf>
    <xf numFmtId="2" fontId="7" fillId="1" borderId="1" xfId="0" applyNumberFormat="1" applyFont="1" applyFill="1" applyBorder="1" applyAlignment="1">
      <alignment/>
    </xf>
    <xf numFmtId="2" fontId="7" fillId="0" borderId="1" xfId="0" applyNumberFormat="1" applyFont="1" applyBorder="1" applyAlignment="1">
      <alignment/>
    </xf>
    <xf numFmtId="2" fontId="0" fillId="0" borderId="1" xfId="0" applyNumberFormat="1" applyFont="1" applyBorder="1" applyAlignment="1">
      <alignment/>
    </xf>
    <xf numFmtId="4" fontId="0" fillId="1" borderId="5" xfId="0" applyNumberFormat="1" applyFill="1" applyBorder="1" applyAlignment="1">
      <alignment/>
    </xf>
    <xf numFmtId="4" fontId="0" fillId="0" borderId="5" xfId="0" applyNumberFormat="1" applyBorder="1" applyAlignment="1">
      <alignment/>
    </xf>
    <xf numFmtId="4" fontId="0" fillId="0" borderId="5" xfId="0" applyNumberFormat="1" applyFill="1" applyBorder="1" applyAlignment="1">
      <alignment/>
    </xf>
    <xf numFmtId="0" fontId="1" fillId="1" borderId="6" xfId="0" applyFont="1" applyFill="1" applyBorder="1" applyAlignment="1">
      <alignment/>
    </xf>
    <xf numFmtId="0" fontId="1" fillId="0" borderId="6" xfId="0" applyFont="1" applyBorder="1" applyAlignment="1">
      <alignment/>
    </xf>
    <xf numFmtId="0" fontId="1" fillId="3" borderId="6" xfId="0" applyFont="1" applyFill="1" applyBorder="1" applyAlignment="1">
      <alignment/>
    </xf>
    <xf numFmtId="0" fontId="0" fillId="1" borderId="1" xfId="0" applyFont="1" applyFill="1" applyBorder="1" applyAlignment="1">
      <alignment/>
    </xf>
    <xf numFmtId="2" fontId="0" fillId="1" borderId="4" xfId="0" applyNumberFormat="1" applyFont="1" applyFill="1" applyBorder="1" applyAlignment="1">
      <alignment/>
    </xf>
    <xf numFmtId="0" fontId="1" fillId="0" borderId="7" xfId="0" applyFont="1" applyFill="1" applyBorder="1" applyAlignment="1">
      <alignment/>
    </xf>
    <xf numFmtId="0" fontId="6" fillId="0" borderId="3" xfId="0" applyFont="1" applyFill="1" applyBorder="1" applyAlignment="1">
      <alignment/>
    </xf>
    <xf numFmtId="2" fontId="0" fillId="0" borderId="4" xfId="0" applyNumberFormat="1" applyFill="1" applyBorder="1" applyAlignment="1">
      <alignment/>
    </xf>
    <xf numFmtId="0" fontId="0" fillId="0" borderId="4" xfId="0" applyFill="1" applyBorder="1" applyAlignment="1">
      <alignment/>
    </xf>
    <xf numFmtId="2" fontId="0" fillId="0" borderId="4" xfId="0" applyNumberFormat="1" applyFont="1" applyFill="1" applyBorder="1" applyAlignment="1">
      <alignment/>
    </xf>
    <xf numFmtId="2" fontId="0" fillId="0" borderId="4" xfId="0" applyNumberFormat="1" applyFont="1" applyFill="1" applyBorder="1" applyAlignment="1">
      <alignment/>
    </xf>
    <xf numFmtId="4" fontId="0" fillId="0" borderId="8" xfId="0" applyNumberFormat="1" applyFill="1" applyBorder="1" applyAlignment="1">
      <alignment/>
    </xf>
    <xf numFmtId="0" fontId="7" fillId="1" borderId="4" xfId="0" applyFont="1" applyFill="1" applyBorder="1" applyAlignment="1">
      <alignment/>
    </xf>
    <xf numFmtId="0" fontId="1" fillId="0" borderId="6" xfId="0" applyFont="1" applyFill="1" applyBorder="1" applyAlignment="1">
      <alignment/>
    </xf>
    <xf numFmtId="0" fontId="0" fillId="0" borderId="2" xfId="0" applyFill="1" applyBorder="1" applyAlignment="1">
      <alignment/>
    </xf>
    <xf numFmtId="2" fontId="0" fillId="0" borderId="1" xfId="0" applyNumberFormat="1" applyFill="1" applyBorder="1" applyAlignment="1">
      <alignment/>
    </xf>
    <xf numFmtId="0" fontId="0" fillId="0" borderId="1" xfId="0" applyFill="1" applyBorder="1" applyAlignment="1">
      <alignment/>
    </xf>
    <xf numFmtId="2" fontId="7" fillId="0" borderId="1" xfId="0" applyNumberFormat="1" applyFont="1" applyFill="1" applyBorder="1" applyAlignment="1">
      <alignment/>
    </xf>
    <xf numFmtId="2" fontId="0" fillId="0" borderId="1" xfId="0" applyNumberFormat="1" applyFont="1" applyFill="1" applyBorder="1" applyAlignment="1">
      <alignment/>
    </xf>
    <xf numFmtId="0" fontId="6" fillId="0" borderId="2" xfId="0" applyFont="1" applyFill="1" applyBorder="1" applyAlignment="1">
      <alignment/>
    </xf>
    <xf numFmtId="2" fontId="7" fillId="0" borderId="1" xfId="0" applyNumberFormat="1" applyFont="1" applyFill="1" applyBorder="1" applyAlignment="1">
      <alignment/>
    </xf>
    <xf numFmtId="2" fontId="0" fillId="0" borderId="1" xfId="0" applyNumberFormat="1" applyFont="1" applyFill="1" applyBorder="1" applyAlignment="1">
      <alignment/>
    </xf>
    <xf numFmtId="4" fontId="0" fillId="0" borderId="1" xfId="0" applyNumberFormat="1" applyFill="1" applyBorder="1" applyAlignment="1">
      <alignment/>
    </xf>
    <xf numFmtId="0" fontId="1" fillId="0" borderId="1" xfId="0" applyFont="1" applyFill="1" applyBorder="1" applyAlignment="1">
      <alignment/>
    </xf>
    <xf numFmtId="0" fontId="0" fillId="0" borderId="1" xfId="0" applyFill="1" applyBorder="1" applyAlignment="1">
      <alignment/>
    </xf>
    <xf numFmtId="2" fontId="0" fillId="0" borderId="1" xfId="0" applyNumberFormat="1" applyFill="1" applyBorder="1" applyAlignment="1">
      <alignment/>
    </xf>
    <xf numFmtId="2" fontId="7" fillId="0" borderId="1" xfId="0" applyNumberFormat="1" applyFont="1" applyFill="1" applyBorder="1" applyAlignment="1">
      <alignment/>
    </xf>
    <xf numFmtId="2" fontId="7" fillId="1" borderId="4" xfId="0" applyNumberFormat="1" applyFont="1" applyFill="1" applyBorder="1" applyAlignment="1">
      <alignment/>
    </xf>
    <xf numFmtId="4" fontId="0" fillId="1" borderId="4" xfId="0" applyNumberFormat="1" applyFont="1" applyFill="1" applyBorder="1" applyAlignment="1">
      <alignment/>
    </xf>
    <xf numFmtId="2" fontId="0" fillId="1" borderId="1" xfId="0" applyNumberFormat="1" applyFont="1" applyFill="1" applyBorder="1" applyAlignment="1">
      <alignment/>
    </xf>
    <xf numFmtId="0" fontId="0" fillId="0" borderId="1" xfId="0" applyFont="1" applyBorder="1" applyAlignment="1">
      <alignment/>
    </xf>
    <xf numFmtId="2" fontId="0" fillId="1" borderId="1" xfId="0" applyNumberFormat="1" applyFont="1" applyFill="1" applyBorder="1" applyAlignment="1" quotePrefix="1">
      <alignment/>
    </xf>
    <xf numFmtId="4" fontId="0" fillId="0" borderId="1" xfId="0" applyNumberFormat="1" applyFont="1" applyBorder="1" applyAlignment="1">
      <alignment/>
    </xf>
    <xf numFmtId="4" fontId="7" fillId="0" borderId="4" xfId="0" applyNumberFormat="1" applyFont="1" applyFill="1" applyBorder="1" applyAlignment="1">
      <alignment/>
    </xf>
    <xf numFmtId="2" fontId="7" fillId="0" borderId="4" xfId="0" applyNumberFormat="1" applyFont="1" applyFill="1" applyBorder="1" applyAlignment="1">
      <alignment/>
    </xf>
    <xf numFmtId="0" fontId="0" fillId="0" borderId="1" xfId="0" applyFont="1" applyFill="1" applyBorder="1" applyAlignment="1">
      <alignment/>
    </xf>
    <xf numFmtId="2" fontId="1" fillId="0" borderId="1" xfId="0" applyNumberFormat="1" applyFont="1" applyFill="1" applyBorder="1" applyAlignment="1">
      <alignment/>
    </xf>
    <xf numFmtId="2" fontId="7" fillId="0" borderId="4" xfId="0" applyNumberFormat="1" applyFont="1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69"/>
  <sheetViews>
    <sheetView tabSelected="1" workbookViewId="0" topLeftCell="A19">
      <selection activeCell="J39" sqref="J39"/>
    </sheetView>
  </sheetViews>
  <sheetFormatPr defaultColWidth="9.140625" defaultRowHeight="12.75"/>
  <cols>
    <col min="1" max="1" width="19.421875" style="0" customWidth="1"/>
    <col min="2" max="2" width="10.421875" style="0" customWidth="1"/>
    <col min="3" max="3" width="8.7109375" style="0" customWidth="1"/>
    <col min="4" max="4" width="11.28125" style="0" customWidth="1"/>
    <col min="5" max="5" width="8.140625" style="0" customWidth="1"/>
    <col min="6" max="6" width="8.421875" style="0" customWidth="1"/>
    <col min="7" max="7" width="10.140625" style="0" bestFit="1" customWidth="1"/>
    <col min="8" max="8" width="10.00390625" style="0" customWidth="1"/>
    <col min="9" max="9" width="9.28125" style="0" customWidth="1"/>
    <col min="10" max="10" width="8.00390625" style="0" customWidth="1"/>
    <col min="11" max="11" width="11.8515625" style="0" customWidth="1"/>
    <col min="12" max="12" width="9.8515625" style="0" customWidth="1"/>
    <col min="13" max="13" width="9.421875" style="0" customWidth="1"/>
    <col min="14" max="15" width="9.57421875" style="0" customWidth="1"/>
    <col min="16" max="16" width="11.421875" style="0" customWidth="1"/>
    <col min="17" max="17" width="17.00390625" style="0" customWidth="1"/>
    <col min="18" max="18" width="16.28125" style="0" customWidth="1"/>
  </cols>
  <sheetData>
    <row r="1" spans="1:17" ht="12.75">
      <c r="A1" s="3"/>
      <c r="B1" s="3"/>
      <c r="C1" s="3"/>
      <c r="D1" s="2"/>
      <c r="E1" s="2" t="s">
        <v>0</v>
      </c>
      <c r="F1" s="2"/>
      <c r="G1" s="2"/>
      <c r="H1" s="2"/>
      <c r="J1" s="3"/>
      <c r="K1" s="11"/>
      <c r="L1" s="3"/>
      <c r="M1" s="3"/>
      <c r="N1" s="3"/>
      <c r="O1" s="3"/>
      <c r="Q1" s="2"/>
    </row>
    <row r="2" spans="4:16" ht="12.75">
      <c r="D2" s="2"/>
      <c r="E2" s="9"/>
      <c r="F2" s="10" t="s">
        <v>70</v>
      </c>
      <c r="G2" s="9"/>
      <c r="H2" s="8"/>
      <c r="I2" s="5"/>
      <c r="J2" s="5"/>
      <c r="K2" s="15" t="s">
        <v>59</v>
      </c>
      <c r="L2" s="26" t="s">
        <v>71</v>
      </c>
      <c r="M2" s="5"/>
      <c r="N2" s="5"/>
      <c r="O2" s="5"/>
      <c r="P2" s="7"/>
    </row>
    <row r="3" spans="4:15" ht="12.75">
      <c r="D3" s="2"/>
      <c r="E3" s="5"/>
      <c r="F3" s="5"/>
      <c r="G3" s="5"/>
      <c r="H3" s="5"/>
      <c r="I3" s="38" t="s">
        <v>60</v>
      </c>
      <c r="J3" s="5"/>
      <c r="K3" s="5" t="s">
        <v>62</v>
      </c>
      <c r="L3" s="5"/>
      <c r="M3" s="5"/>
      <c r="O3" s="5" t="s">
        <v>61</v>
      </c>
    </row>
    <row r="4" spans="1:17" ht="12.75">
      <c r="A4" s="16" t="s">
        <v>64</v>
      </c>
      <c r="B4" s="14" t="s">
        <v>66</v>
      </c>
      <c r="C4" s="4" t="s">
        <v>40</v>
      </c>
      <c r="D4" s="2"/>
      <c r="E4" s="5"/>
      <c r="F4" s="12" t="s">
        <v>48</v>
      </c>
      <c r="G4" s="5"/>
      <c r="H4" s="5"/>
      <c r="I4" s="5"/>
      <c r="J4" s="5"/>
      <c r="K4" s="5"/>
      <c r="L4" s="5"/>
      <c r="M4" s="5"/>
      <c r="N4" s="5"/>
      <c r="O4" s="5"/>
      <c r="P4" s="4" t="s">
        <v>46</v>
      </c>
      <c r="Q4" s="1"/>
    </row>
    <row r="5" spans="3:16" ht="12.75" hidden="1">
      <c r="C5" s="4"/>
      <c r="D5" s="2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4"/>
    </row>
    <row r="6" spans="3:16" ht="12.75" hidden="1">
      <c r="C6" s="4"/>
      <c r="D6" s="2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4"/>
    </row>
    <row r="7" spans="3:16" ht="12.75" hidden="1">
      <c r="C7" s="4"/>
      <c r="D7" s="2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4"/>
    </row>
    <row r="8" spans="3:16" ht="12.75" hidden="1">
      <c r="C8" s="4"/>
      <c r="D8" s="2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4"/>
    </row>
    <row r="9" spans="1:16" ht="12.75">
      <c r="A9" s="14"/>
      <c r="B9" s="14"/>
      <c r="D9" s="1" t="s">
        <v>41</v>
      </c>
      <c r="E9" s="1" t="s">
        <v>42</v>
      </c>
      <c r="F9" s="1" t="s">
        <v>49</v>
      </c>
      <c r="G9" s="1" t="s">
        <v>43</v>
      </c>
      <c r="H9" s="1" t="s">
        <v>44</v>
      </c>
      <c r="I9" s="1" t="s">
        <v>45</v>
      </c>
      <c r="J9" s="1" t="s">
        <v>50</v>
      </c>
      <c r="K9" s="1" t="s">
        <v>51</v>
      </c>
      <c r="L9" s="1" t="s">
        <v>53</v>
      </c>
      <c r="M9" s="1" t="s">
        <v>54</v>
      </c>
      <c r="N9" s="1" t="s">
        <v>55</v>
      </c>
      <c r="O9" s="1" t="s">
        <v>56</v>
      </c>
      <c r="P9" s="1"/>
    </row>
    <row r="10" spans="4:16" ht="12.75" hidden="1"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</row>
    <row r="11" spans="4:16" ht="12.75" hidden="1"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</row>
    <row r="12" spans="4:16" ht="12.75" hidden="1"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</row>
    <row r="13" spans="5:15" ht="12.75" hidden="1"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</row>
    <row r="14" ht="12.75" hidden="1"/>
    <row r="15" ht="12.75" hidden="1">
      <c r="C15" s="6"/>
    </row>
    <row r="16" ht="12.75" hidden="1"/>
    <row r="17" ht="12.75" hidden="1"/>
    <row r="18" ht="12.75" hidden="1"/>
    <row r="19" spans="1:16" ht="12.75">
      <c r="A19" s="51" t="s">
        <v>1</v>
      </c>
      <c r="B19" s="68" t="s">
        <v>67</v>
      </c>
      <c r="C19" s="64">
        <v>2500</v>
      </c>
      <c r="D19" s="70"/>
      <c r="E19" s="65"/>
      <c r="F19" s="65"/>
      <c r="G19" s="65"/>
      <c r="H19" s="67"/>
      <c r="I19" s="64"/>
      <c r="J19" s="64"/>
      <c r="K19" s="64"/>
      <c r="L19" s="64"/>
      <c r="M19" s="66"/>
      <c r="N19" s="64"/>
      <c r="O19" s="64"/>
      <c r="P19" s="48">
        <f aca="true" t="shared" si="0" ref="P19:P25">SUM(C19-D19,-E19,-F19,-G19,-H19,-I19,-J19,-K19,-L19,-M19,-N19,-O19)</f>
        <v>2500</v>
      </c>
    </row>
    <row r="20" spans="1:16" ht="12.75">
      <c r="A20" s="49" t="s">
        <v>2</v>
      </c>
      <c r="B20" s="25" t="s">
        <v>63</v>
      </c>
      <c r="C20" s="19">
        <v>2500</v>
      </c>
      <c r="D20" s="18"/>
      <c r="E20" s="18"/>
      <c r="F20" s="18"/>
      <c r="G20" s="18"/>
      <c r="H20" s="30"/>
      <c r="I20" s="19"/>
      <c r="J20" s="19"/>
      <c r="K20" s="19"/>
      <c r="L20" s="19"/>
      <c r="M20" s="43"/>
      <c r="N20" s="19"/>
      <c r="O20" s="19"/>
      <c r="P20" s="46">
        <f t="shared" si="0"/>
        <v>2500</v>
      </c>
    </row>
    <row r="21" spans="1:16" ht="12.75">
      <c r="A21" s="50" t="s">
        <v>3</v>
      </c>
      <c r="B21" s="24" t="s">
        <v>63</v>
      </c>
      <c r="C21" s="64">
        <v>2500</v>
      </c>
      <c r="D21" s="20"/>
      <c r="E21" s="20"/>
      <c r="F21" s="20"/>
      <c r="G21" s="20"/>
      <c r="H21" s="29"/>
      <c r="I21" s="21"/>
      <c r="J21" s="21"/>
      <c r="K21" s="21"/>
      <c r="L21" s="21"/>
      <c r="M21" s="44"/>
      <c r="N21" s="21"/>
      <c r="O21" s="21"/>
      <c r="P21" s="48">
        <f t="shared" si="0"/>
        <v>2500</v>
      </c>
    </row>
    <row r="22" spans="1:16" ht="12.75">
      <c r="A22" s="49" t="s">
        <v>68</v>
      </c>
      <c r="B22" s="25" t="s">
        <v>63</v>
      </c>
      <c r="C22" s="19">
        <v>2500</v>
      </c>
      <c r="D22" s="19">
        <v>300</v>
      </c>
      <c r="E22" s="18"/>
      <c r="F22" s="18"/>
      <c r="G22" s="18"/>
      <c r="H22" s="19"/>
      <c r="I22" s="19"/>
      <c r="J22" s="19"/>
      <c r="K22" s="19"/>
      <c r="L22" s="19"/>
      <c r="M22" s="19"/>
      <c r="N22" s="19"/>
      <c r="O22" s="18"/>
      <c r="P22" s="46">
        <f t="shared" si="0"/>
        <v>2200</v>
      </c>
    </row>
    <row r="23" spans="1:16" ht="12.75">
      <c r="A23" s="50" t="s">
        <v>4</v>
      </c>
      <c r="B23" s="24" t="s">
        <v>67</v>
      </c>
      <c r="C23" s="21">
        <v>2500</v>
      </c>
      <c r="D23" s="29"/>
      <c r="E23" s="20">
        <f>297.6+22.25+76+44+734.64</f>
        <v>1174.49</v>
      </c>
      <c r="F23" s="20"/>
      <c r="G23" s="20"/>
      <c r="H23" s="44"/>
      <c r="I23" s="22"/>
      <c r="J23" s="21"/>
      <c r="K23" s="21"/>
      <c r="L23" s="21"/>
      <c r="M23" s="21"/>
      <c r="N23" s="21"/>
      <c r="O23" s="21"/>
      <c r="P23" s="47">
        <f t="shared" si="0"/>
        <v>1325.51</v>
      </c>
    </row>
    <row r="24" spans="1:16" ht="12.75">
      <c r="A24" s="49" t="s">
        <v>39</v>
      </c>
      <c r="B24" s="25" t="s">
        <v>67</v>
      </c>
      <c r="C24" s="19">
        <v>2500</v>
      </c>
      <c r="D24" s="43">
        <f>700</f>
        <v>700</v>
      </c>
      <c r="E24" s="18">
        <f>24+309.82</f>
        <v>333.82</v>
      </c>
      <c r="F24" s="18"/>
      <c r="G24" s="36"/>
      <c r="H24" s="78"/>
      <c r="I24" s="80"/>
      <c r="J24" s="19"/>
      <c r="K24" s="19"/>
      <c r="L24" s="36"/>
      <c r="M24" s="19"/>
      <c r="N24" s="43"/>
      <c r="O24" s="78"/>
      <c r="P24" s="46">
        <f t="shared" si="0"/>
        <v>1466.18</v>
      </c>
    </row>
    <row r="25" spans="1:16" ht="12.75">
      <c r="A25" s="50" t="s">
        <v>5</v>
      </c>
      <c r="B25" s="24" t="s">
        <v>67</v>
      </c>
      <c r="C25" s="21">
        <v>2500</v>
      </c>
      <c r="D25" s="21">
        <v>350</v>
      </c>
      <c r="E25" s="20"/>
      <c r="F25" s="20"/>
      <c r="G25" s="20"/>
      <c r="H25" s="21"/>
      <c r="I25" s="21"/>
      <c r="J25" s="21"/>
      <c r="K25" s="21"/>
      <c r="L25" s="21"/>
      <c r="M25" s="21"/>
      <c r="N25" s="21"/>
      <c r="O25" s="21"/>
      <c r="P25" s="47">
        <f t="shared" si="0"/>
        <v>2150</v>
      </c>
    </row>
    <row r="26" spans="1:16" ht="12.75">
      <c r="A26" s="49" t="s">
        <v>6</v>
      </c>
      <c r="B26" s="25" t="s">
        <v>67</v>
      </c>
      <c r="C26" s="19">
        <v>2500</v>
      </c>
      <c r="D26" s="18"/>
      <c r="E26" s="18"/>
      <c r="F26" s="18"/>
      <c r="G26" s="18"/>
      <c r="H26" s="19"/>
      <c r="I26" s="19"/>
      <c r="J26" s="19"/>
      <c r="K26" s="19"/>
      <c r="L26" s="19"/>
      <c r="M26" s="19"/>
      <c r="N26" s="19"/>
      <c r="O26" s="19"/>
      <c r="P26" s="46">
        <f>SUM(C26,-D26,-E26,-F26,-G26,-H26,-I26,-J26,-K26,-L26,-M26,-N26,-O26)</f>
        <v>2500</v>
      </c>
    </row>
    <row r="27" spans="1:16" ht="12.75">
      <c r="A27" s="50" t="s">
        <v>7</v>
      </c>
      <c r="B27" s="24" t="s">
        <v>63</v>
      </c>
      <c r="C27" s="21">
        <v>2500</v>
      </c>
      <c r="D27" s="45">
        <v>1377.94</v>
      </c>
      <c r="E27" s="44"/>
      <c r="F27" s="45"/>
      <c r="G27" s="81"/>
      <c r="H27" s="42"/>
      <c r="I27" s="21"/>
      <c r="J27" s="21"/>
      <c r="K27" s="42"/>
      <c r="L27" s="45"/>
      <c r="M27" s="21"/>
      <c r="N27" s="44"/>
      <c r="O27" s="21"/>
      <c r="P27" s="47">
        <f aca="true" t="shared" si="1" ref="P27:P60">SUM(C27-D27,-E27,-F27,-G27,-H27,-I27,-J27,-K27,-L27,-M27,-N27,-O27)</f>
        <v>1122.06</v>
      </c>
    </row>
    <row r="28" spans="1:16" ht="12.75">
      <c r="A28" s="49" t="s">
        <v>8</v>
      </c>
      <c r="B28" s="25" t="s">
        <v>63</v>
      </c>
      <c r="C28" s="19">
        <v>2500</v>
      </c>
      <c r="D28" s="18"/>
      <c r="E28" s="18"/>
      <c r="F28" s="18"/>
      <c r="G28" s="18"/>
      <c r="H28" s="43"/>
      <c r="I28" s="19"/>
      <c r="J28" s="19"/>
      <c r="K28" s="19"/>
      <c r="L28" s="19"/>
      <c r="M28" s="19"/>
      <c r="N28" s="19"/>
      <c r="O28" s="19"/>
      <c r="P28" s="46">
        <f t="shared" si="1"/>
        <v>2500</v>
      </c>
    </row>
    <row r="29" spans="1:16" ht="12.75">
      <c r="A29" s="50" t="s">
        <v>58</v>
      </c>
      <c r="B29" s="24" t="s">
        <v>63</v>
      </c>
      <c r="C29" s="21">
        <v>2500</v>
      </c>
      <c r="D29" s="20"/>
      <c r="E29" s="20"/>
      <c r="F29" s="20"/>
      <c r="G29" s="20"/>
      <c r="H29" s="21"/>
      <c r="I29" s="21"/>
      <c r="J29" s="21"/>
      <c r="K29" s="21"/>
      <c r="L29" s="21"/>
      <c r="M29" s="21"/>
      <c r="N29" s="21"/>
      <c r="O29" s="21"/>
      <c r="P29" s="47">
        <f t="shared" si="1"/>
        <v>2500</v>
      </c>
    </row>
    <row r="30" spans="1:16" ht="12.75">
      <c r="A30" s="49" t="s">
        <v>65</v>
      </c>
      <c r="B30" s="25" t="s">
        <v>67</v>
      </c>
      <c r="C30" s="19">
        <v>2500</v>
      </c>
      <c r="D30" s="78">
        <v>565.48</v>
      </c>
      <c r="E30" s="19">
        <v>300</v>
      </c>
      <c r="F30" s="78"/>
      <c r="G30" s="30"/>
      <c r="H30" s="19"/>
      <c r="I30" s="19"/>
      <c r="J30" s="19"/>
      <c r="K30" s="19"/>
      <c r="L30" s="19"/>
      <c r="M30" s="19"/>
      <c r="N30" s="19"/>
      <c r="O30" s="43"/>
      <c r="P30" s="46">
        <f t="shared" si="1"/>
        <v>1634.52</v>
      </c>
    </row>
    <row r="31" spans="1:16" ht="12.75">
      <c r="A31" s="50" t="s">
        <v>9</v>
      </c>
      <c r="B31" s="24" t="s">
        <v>63</v>
      </c>
      <c r="C31" s="21">
        <v>2500</v>
      </c>
      <c r="D31" s="45"/>
      <c r="E31" s="29"/>
      <c r="G31" s="40"/>
      <c r="H31" s="44"/>
      <c r="I31" s="45"/>
      <c r="J31" s="21"/>
      <c r="K31" s="29"/>
      <c r="L31" s="44"/>
      <c r="M31" s="29"/>
      <c r="N31" s="44"/>
      <c r="O31" s="21"/>
      <c r="P31" s="48">
        <f t="shared" si="1"/>
        <v>2500</v>
      </c>
    </row>
    <row r="32" spans="1:16" ht="12.75">
      <c r="A32" s="49" t="s">
        <v>10</v>
      </c>
      <c r="B32" s="25" t="s">
        <v>67</v>
      </c>
      <c r="C32" s="19">
        <v>2500</v>
      </c>
      <c r="D32" s="52"/>
      <c r="E32" s="39"/>
      <c r="F32" s="39"/>
      <c r="G32" s="30"/>
      <c r="H32" s="30"/>
      <c r="I32" s="30"/>
      <c r="J32" s="30"/>
      <c r="K32" s="30"/>
      <c r="L32" s="30"/>
      <c r="M32" s="30"/>
      <c r="N32" s="52"/>
      <c r="O32" s="36"/>
      <c r="P32" s="46">
        <f t="shared" si="1"/>
        <v>2500</v>
      </c>
    </row>
    <row r="33" spans="1:16" ht="12.75">
      <c r="A33" s="50" t="s">
        <v>11</v>
      </c>
      <c r="B33" s="24" t="s">
        <v>67</v>
      </c>
      <c r="C33" s="21">
        <v>2500</v>
      </c>
      <c r="D33" s="45">
        <v>1037.5</v>
      </c>
      <c r="E33" s="21">
        <f>300</f>
        <v>300</v>
      </c>
      <c r="F33" s="44">
        <v>1162.5</v>
      </c>
      <c r="G33" s="45"/>
      <c r="H33" s="29"/>
      <c r="I33" s="21"/>
      <c r="J33" s="44"/>
      <c r="K33" s="44"/>
      <c r="L33" s="29"/>
      <c r="M33" s="44"/>
      <c r="N33" s="21"/>
      <c r="O33" s="21"/>
      <c r="P33" s="47">
        <f t="shared" si="1"/>
        <v>0</v>
      </c>
    </row>
    <row r="34" spans="1:16" ht="12.75">
      <c r="A34" s="49" t="s">
        <v>12</v>
      </c>
      <c r="B34" s="25" t="s">
        <v>67</v>
      </c>
      <c r="C34" s="19">
        <v>2500</v>
      </c>
      <c r="D34" s="18"/>
      <c r="E34" s="18"/>
      <c r="F34" s="18"/>
      <c r="G34" s="18"/>
      <c r="H34" s="19"/>
      <c r="I34" s="19"/>
      <c r="J34" s="19"/>
      <c r="K34" s="19"/>
      <c r="L34" s="19"/>
      <c r="M34" s="19"/>
      <c r="N34" s="19"/>
      <c r="O34" s="19"/>
      <c r="P34" s="46">
        <f t="shared" si="1"/>
        <v>2500</v>
      </c>
    </row>
    <row r="35" spans="1:19" ht="12.75">
      <c r="A35" s="50" t="s">
        <v>13</v>
      </c>
      <c r="B35" s="24" t="s">
        <v>63</v>
      </c>
      <c r="C35" s="21">
        <v>2500</v>
      </c>
      <c r="D35" s="20"/>
      <c r="E35" s="20"/>
      <c r="F35" s="20"/>
      <c r="G35" s="20"/>
      <c r="H35" s="45"/>
      <c r="I35" s="45"/>
      <c r="J35" s="20"/>
      <c r="K35" s="21"/>
      <c r="L35" s="45"/>
      <c r="M35" s="21"/>
      <c r="N35" s="21"/>
      <c r="O35" s="44"/>
      <c r="P35" s="48">
        <f t="shared" si="1"/>
        <v>2500</v>
      </c>
      <c r="S35">
        <f>0.07*234000</f>
        <v>16380.000000000002</v>
      </c>
    </row>
    <row r="36" spans="1:19" ht="12.75">
      <c r="A36" s="49" t="s">
        <v>14</v>
      </c>
      <c r="B36" s="25" t="s">
        <v>63</v>
      </c>
      <c r="C36" s="19">
        <v>2500</v>
      </c>
      <c r="D36" s="18"/>
      <c r="E36" s="18"/>
      <c r="F36" s="18"/>
      <c r="G36" s="18"/>
      <c r="H36" s="19"/>
      <c r="I36" s="19"/>
      <c r="J36" s="19"/>
      <c r="K36" s="19"/>
      <c r="L36" s="19"/>
      <c r="M36" s="19"/>
      <c r="N36" s="19"/>
      <c r="O36" s="19"/>
      <c r="P36" s="46">
        <f t="shared" si="1"/>
        <v>2500</v>
      </c>
      <c r="S36">
        <f>0.2*234000</f>
        <v>46800</v>
      </c>
    </row>
    <row r="37" spans="1:19" ht="12.75">
      <c r="A37" s="50" t="s">
        <v>52</v>
      </c>
      <c r="B37" s="24" t="s">
        <v>63</v>
      </c>
      <c r="C37" s="21">
        <v>2500</v>
      </c>
      <c r="D37" s="79">
        <f>495.97+69.2+12+136</f>
        <v>713.1700000000001</v>
      </c>
      <c r="E37" s="44"/>
      <c r="F37" s="20"/>
      <c r="G37" s="42"/>
      <c r="H37" s="45"/>
      <c r="I37" s="21"/>
      <c r="J37" s="21"/>
      <c r="K37" s="42"/>
      <c r="L37" s="21"/>
      <c r="M37" s="21"/>
      <c r="N37" s="29"/>
      <c r="O37" s="44"/>
      <c r="P37" s="47">
        <f t="shared" si="1"/>
        <v>1786.83</v>
      </c>
      <c r="S37">
        <f>1.07*235000</f>
        <v>251450.00000000003</v>
      </c>
    </row>
    <row r="38" spans="1:19" s="35" customFormat="1" ht="12.75">
      <c r="A38" s="49" t="s">
        <v>15</v>
      </c>
      <c r="B38" s="31" t="s">
        <v>67</v>
      </c>
      <c r="C38" s="32">
        <v>2500</v>
      </c>
      <c r="D38" s="33"/>
      <c r="E38" s="33"/>
      <c r="F38" s="53"/>
      <c r="G38" s="61"/>
      <c r="H38" s="32"/>
      <c r="I38" s="32"/>
      <c r="J38" s="32"/>
      <c r="K38" s="32"/>
      <c r="L38" s="41"/>
      <c r="M38" s="32"/>
      <c r="N38" s="41"/>
      <c r="O38" s="32"/>
      <c r="P38" s="46">
        <f t="shared" si="1"/>
        <v>2500</v>
      </c>
      <c r="S38" s="35">
        <f>0.05*234000</f>
        <v>11700</v>
      </c>
    </row>
    <row r="39" spans="1:16" ht="12.75">
      <c r="A39" s="54" t="s">
        <v>16</v>
      </c>
      <c r="B39" s="55" t="s">
        <v>63</v>
      </c>
      <c r="C39" s="56">
        <v>2500</v>
      </c>
      <c r="D39" s="58"/>
      <c r="E39" s="57"/>
      <c r="F39" s="57"/>
      <c r="G39" s="59"/>
      <c r="H39" s="56"/>
      <c r="I39" s="58"/>
      <c r="J39" s="56"/>
      <c r="K39" s="56"/>
      <c r="L39" s="56"/>
      <c r="M39" s="56"/>
      <c r="N39" s="59"/>
      <c r="O39" s="56"/>
      <c r="P39" s="60">
        <f t="shared" si="1"/>
        <v>2500</v>
      </c>
    </row>
    <row r="40" spans="1:19" ht="12.75">
      <c r="A40" s="49" t="s">
        <v>17</v>
      </c>
      <c r="B40" s="31" t="s">
        <v>67</v>
      </c>
      <c r="C40" s="32">
        <v>2500</v>
      </c>
      <c r="D40" s="53">
        <f>643.2</f>
        <v>643.2</v>
      </c>
      <c r="E40" s="76">
        <f>525+125+50</f>
        <v>700</v>
      </c>
      <c r="F40" s="76"/>
      <c r="G40" s="34"/>
      <c r="H40" s="53"/>
      <c r="I40" s="32"/>
      <c r="J40" s="53"/>
      <c r="K40" s="32"/>
      <c r="L40" s="41"/>
      <c r="M40" s="53"/>
      <c r="N40" s="34"/>
      <c r="O40" s="78"/>
      <c r="P40" s="46">
        <f t="shared" si="1"/>
        <v>1156.8</v>
      </c>
      <c r="S40">
        <f>224000</f>
        <v>224000</v>
      </c>
    </row>
    <row r="41" spans="1:19" s="37" customFormat="1" ht="12.75">
      <c r="A41" s="62" t="s">
        <v>18</v>
      </c>
      <c r="B41" s="63" t="s">
        <v>63</v>
      </c>
      <c r="C41" s="64">
        <v>2500</v>
      </c>
      <c r="D41" s="65"/>
      <c r="E41" s="65"/>
      <c r="F41" s="65"/>
      <c r="G41" s="70"/>
      <c r="H41" s="64"/>
      <c r="I41" s="64"/>
      <c r="J41" s="66"/>
      <c r="K41" s="64"/>
      <c r="L41" s="67"/>
      <c r="M41" s="64"/>
      <c r="N41" s="64"/>
      <c r="O41" s="64"/>
      <c r="P41" s="48">
        <f t="shared" si="1"/>
        <v>2500</v>
      </c>
      <c r="Q41"/>
      <c r="R41"/>
      <c r="S41"/>
    </row>
    <row r="42" spans="1:19" s="37" customFormat="1" ht="12.75">
      <c r="A42" s="49" t="s">
        <v>19</v>
      </c>
      <c r="B42" s="31" t="s">
        <v>63</v>
      </c>
      <c r="C42" s="32">
        <v>2500</v>
      </c>
      <c r="D42" s="53"/>
      <c r="E42" s="33"/>
      <c r="F42" s="33"/>
      <c r="G42" s="33"/>
      <c r="H42" s="76"/>
      <c r="I42" s="32"/>
      <c r="J42" s="32"/>
      <c r="K42" s="32"/>
      <c r="L42" s="32"/>
      <c r="M42" s="32"/>
      <c r="N42" s="41"/>
      <c r="O42" s="78"/>
      <c r="P42" s="46">
        <f t="shared" si="1"/>
        <v>2500</v>
      </c>
      <c r="Q42"/>
      <c r="R42" s="35"/>
      <c r="S42"/>
    </row>
    <row r="43" spans="1:19" s="37" customFormat="1" ht="12.75">
      <c r="A43" s="62" t="s">
        <v>20</v>
      </c>
      <c r="B43" s="68" t="s">
        <v>63</v>
      </c>
      <c r="C43" s="64">
        <v>2500</v>
      </c>
      <c r="D43" s="65"/>
      <c r="E43" s="65"/>
      <c r="F43" s="65"/>
      <c r="G43" s="67"/>
      <c r="H43" s="70"/>
      <c r="I43" s="64"/>
      <c r="J43" s="70"/>
      <c r="K43" s="69"/>
      <c r="L43" s="70"/>
      <c r="M43" s="64"/>
      <c r="N43" s="67"/>
      <c r="O43" s="66"/>
      <c r="P43" s="48">
        <f t="shared" si="1"/>
        <v>2500</v>
      </c>
      <c r="Q43"/>
      <c r="R43"/>
      <c r="S43"/>
    </row>
    <row r="44" spans="1:19" s="37" customFormat="1" ht="12.75">
      <c r="A44" s="49" t="s">
        <v>21</v>
      </c>
      <c r="B44" s="31" t="s">
        <v>67</v>
      </c>
      <c r="C44" s="32">
        <v>2500</v>
      </c>
      <c r="D44" s="53"/>
      <c r="E44" s="33"/>
      <c r="F44" s="33"/>
      <c r="G44" s="53"/>
      <c r="H44" s="53"/>
      <c r="I44" s="34"/>
      <c r="J44" s="34"/>
      <c r="K44" s="32"/>
      <c r="L44" s="76"/>
      <c r="M44" s="32"/>
      <c r="N44" s="34"/>
      <c r="O44" s="19"/>
      <c r="P44" s="46">
        <f t="shared" si="1"/>
        <v>2500</v>
      </c>
      <c r="Q44"/>
      <c r="R44"/>
      <c r="S44"/>
    </row>
    <row r="45" spans="1:19" s="37" customFormat="1" ht="12.75">
      <c r="A45" s="62" t="s">
        <v>22</v>
      </c>
      <c r="B45" s="68" t="s">
        <v>63</v>
      </c>
      <c r="C45" s="64">
        <v>2500</v>
      </c>
      <c r="D45" s="65"/>
      <c r="E45" s="64"/>
      <c r="F45" s="65"/>
      <c r="G45" s="65"/>
      <c r="H45" s="64"/>
      <c r="I45" s="64"/>
      <c r="J45" s="67"/>
      <c r="K45" s="69"/>
      <c r="L45" s="64"/>
      <c r="M45" s="64"/>
      <c r="N45" s="64"/>
      <c r="O45" s="64"/>
      <c r="P45" s="48">
        <f t="shared" si="1"/>
        <v>2500</v>
      </c>
      <c r="Q45" s="35"/>
      <c r="R45"/>
      <c r="S45" s="35"/>
    </row>
    <row r="46" spans="1:19" s="37" customFormat="1" ht="12.75">
      <c r="A46" s="49" t="s">
        <v>23</v>
      </c>
      <c r="B46" s="31" t="s">
        <v>67</v>
      </c>
      <c r="C46" s="32">
        <v>2500</v>
      </c>
      <c r="D46" s="53">
        <f>802.05</f>
        <v>802.05</v>
      </c>
      <c r="E46" s="76"/>
      <c r="F46" s="32"/>
      <c r="G46" s="33"/>
      <c r="H46" s="77"/>
      <c r="I46" s="77"/>
      <c r="J46" s="32"/>
      <c r="K46" s="32"/>
      <c r="L46" s="32"/>
      <c r="M46" s="76"/>
      <c r="N46" s="34"/>
      <c r="O46" s="78"/>
      <c r="P46" s="46">
        <f t="shared" si="1"/>
        <v>1697.95</v>
      </c>
      <c r="Q46"/>
      <c r="R46"/>
      <c r="S46"/>
    </row>
    <row r="47" spans="1:19" s="37" customFormat="1" ht="12.75">
      <c r="A47" s="62" t="s">
        <v>25</v>
      </c>
      <c r="B47" s="68" t="s">
        <v>67</v>
      </c>
      <c r="C47" s="64">
        <v>2500</v>
      </c>
      <c r="D47" s="65"/>
      <c r="E47" s="65"/>
      <c r="F47" s="65"/>
      <c r="G47" s="65"/>
      <c r="H47" s="64"/>
      <c r="I47" s="64"/>
      <c r="J47" s="64"/>
      <c r="K47" s="69"/>
      <c r="L47" s="64"/>
      <c r="M47" s="64"/>
      <c r="N47" s="70"/>
      <c r="O47" s="70"/>
      <c r="P47" s="48">
        <f t="shared" si="1"/>
        <v>2500</v>
      </c>
      <c r="Q47"/>
      <c r="R47"/>
      <c r="S47"/>
    </row>
    <row r="48" spans="1:19" s="37" customFormat="1" ht="12.75">
      <c r="A48" s="49" t="s">
        <v>24</v>
      </c>
      <c r="B48" s="31" t="s">
        <v>67</v>
      </c>
      <c r="C48" s="32">
        <v>2500</v>
      </c>
      <c r="D48" s="33"/>
      <c r="E48" s="33"/>
      <c r="F48" s="33"/>
      <c r="G48" s="33"/>
      <c r="H48" s="53"/>
      <c r="I48" s="32"/>
      <c r="J48" s="32"/>
      <c r="K48" s="32"/>
      <c r="L48" s="32"/>
      <c r="M48" s="32"/>
      <c r="N48" s="34"/>
      <c r="O48" s="43"/>
      <c r="P48" s="46">
        <f t="shared" si="1"/>
        <v>2500</v>
      </c>
      <c r="Q48" s="35"/>
      <c r="R48"/>
      <c r="S48"/>
    </row>
    <row r="49" spans="1:19" s="37" customFormat="1" ht="12.75">
      <c r="A49" s="62" t="s">
        <v>69</v>
      </c>
      <c r="B49" s="55" t="s">
        <v>63</v>
      </c>
      <c r="C49" s="56">
        <v>2500</v>
      </c>
      <c r="D49" s="57"/>
      <c r="E49" s="57"/>
      <c r="F49" s="57"/>
      <c r="G49" s="57"/>
      <c r="H49" s="58"/>
      <c r="I49" s="56"/>
      <c r="J49" s="56"/>
      <c r="K49" s="56"/>
      <c r="L49" s="56"/>
      <c r="M49" s="56"/>
      <c r="N49" s="59"/>
      <c r="O49" s="66"/>
      <c r="P49" s="48">
        <f t="shared" si="1"/>
        <v>2500</v>
      </c>
      <c r="Q49" s="35"/>
      <c r="R49"/>
      <c r="S49"/>
    </row>
    <row r="50" spans="1:19" s="37" customFormat="1" ht="12.75">
      <c r="A50" s="49" t="s">
        <v>26</v>
      </c>
      <c r="B50" s="25" t="s">
        <v>67</v>
      </c>
      <c r="C50" s="19">
        <v>2500</v>
      </c>
      <c r="D50" s="78">
        <v>300</v>
      </c>
      <c r="E50" s="43"/>
      <c r="F50" s="78"/>
      <c r="G50" s="78"/>
      <c r="H50" s="30"/>
      <c r="I50" s="78"/>
      <c r="J50" s="19"/>
      <c r="K50" s="19"/>
      <c r="L50" s="19"/>
      <c r="M50" s="78"/>
      <c r="N50" s="19"/>
      <c r="O50" s="36"/>
      <c r="P50" s="46">
        <f t="shared" si="1"/>
        <v>2200</v>
      </c>
      <c r="Q50"/>
      <c r="R50"/>
      <c r="S50"/>
    </row>
    <row r="51" spans="1:19" s="37" customFormat="1" ht="12.75">
      <c r="A51" s="62" t="s">
        <v>47</v>
      </c>
      <c r="B51" s="55" t="s">
        <v>63</v>
      </c>
      <c r="C51" s="56">
        <v>2500</v>
      </c>
      <c r="D51" s="56"/>
      <c r="E51" s="57"/>
      <c r="F51" s="57"/>
      <c r="G51" s="82"/>
      <c r="H51" s="58"/>
      <c r="I51" s="56"/>
      <c r="J51" s="56"/>
      <c r="K51" s="56"/>
      <c r="L51" s="56"/>
      <c r="M51" s="56"/>
      <c r="N51" s="59"/>
      <c r="O51" s="67"/>
      <c r="P51" s="48">
        <f t="shared" si="1"/>
        <v>2500</v>
      </c>
      <c r="Q51"/>
      <c r="R51"/>
      <c r="S51"/>
    </row>
    <row r="52" spans="1:19" s="37" customFormat="1" ht="12.75">
      <c r="A52" s="49" t="s">
        <v>27</v>
      </c>
      <c r="B52" s="25" t="s">
        <v>63</v>
      </c>
      <c r="C52" s="19">
        <v>2500</v>
      </c>
      <c r="D52" s="78">
        <f>338.61+427.23+83.75+300</f>
        <v>1149.5900000000001</v>
      </c>
      <c r="E52" s="18"/>
      <c r="F52" s="18"/>
      <c r="G52" s="36"/>
      <c r="H52" s="30"/>
      <c r="I52" s="19"/>
      <c r="J52" s="19"/>
      <c r="K52" s="19"/>
      <c r="L52" s="43"/>
      <c r="M52" s="43"/>
      <c r="N52" s="19"/>
      <c r="O52" s="19"/>
      <c r="P52" s="46">
        <f t="shared" si="1"/>
        <v>1350.4099999999999</v>
      </c>
      <c r="Q52"/>
      <c r="R52"/>
      <c r="S52"/>
    </row>
    <row r="53" spans="1:19" s="37" customFormat="1" ht="12.75">
      <c r="A53" s="62" t="s">
        <v>28</v>
      </c>
      <c r="B53" s="55" t="s">
        <v>63</v>
      </c>
      <c r="C53" s="56">
        <v>2500</v>
      </c>
      <c r="D53" s="58">
        <f>455.2+531.9</f>
        <v>987.0999999999999</v>
      </c>
      <c r="E53" s="57"/>
      <c r="F53" s="57"/>
      <c r="G53" s="59"/>
      <c r="H53" s="58"/>
      <c r="I53" s="56"/>
      <c r="J53" s="56"/>
      <c r="K53" s="83"/>
      <c r="L53" s="56"/>
      <c r="M53" s="86"/>
      <c r="N53" s="59"/>
      <c r="O53" s="64"/>
      <c r="P53" s="48">
        <f t="shared" si="1"/>
        <v>1512.9</v>
      </c>
      <c r="Q53"/>
      <c r="R53"/>
      <c r="S53"/>
    </row>
    <row r="54" spans="1:19" s="37" customFormat="1" ht="12.75">
      <c r="A54" s="49" t="s">
        <v>29</v>
      </c>
      <c r="B54" s="31" t="s">
        <v>67</v>
      </c>
      <c r="C54" s="32">
        <v>2500</v>
      </c>
      <c r="D54" s="33"/>
      <c r="E54" s="33"/>
      <c r="F54" s="33"/>
      <c r="G54" s="53"/>
      <c r="H54" s="34"/>
      <c r="I54" s="53"/>
      <c r="J54" s="32"/>
      <c r="K54" s="32"/>
      <c r="L54" s="32"/>
      <c r="M54" s="32"/>
      <c r="N54" s="34"/>
      <c r="O54" s="43"/>
      <c r="P54" s="46">
        <f t="shared" si="1"/>
        <v>2500</v>
      </c>
      <c r="Q54"/>
      <c r="R54"/>
      <c r="S54"/>
    </row>
    <row r="55" spans="1:19" s="37" customFormat="1" ht="12.75">
      <c r="A55" s="62" t="s">
        <v>30</v>
      </c>
      <c r="B55" s="68" t="s">
        <v>67</v>
      </c>
      <c r="C55" s="64">
        <v>2500</v>
      </c>
      <c r="D55" s="66">
        <f>150+33.15+12+207.03+0.75</f>
        <v>402.93</v>
      </c>
      <c r="E55" s="64"/>
      <c r="F55" s="66"/>
      <c r="G55" s="71"/>
      <c r="H55" s="70"/>
      <c r="I55" s="64"/>
      <c r="J55" s="64"/>
      <c r="K55" s="64"/>
      <c r="L55" s="64"/>
      <c r="M55" s="69"/>
      <c r="N55" s="66"/>
      <c r="O55" s="70"/>
      <c r="P55" s="48">
        <f t="shared" si="1"/>
        <v>2097.07</v>
      </c>
      <c r="Q55"/>
      <c r="R55"/>
      <c r="S55"/>
    </row>
    <row r="56" spans="1:19" s="37" customFormat="1" ht="12.75">
      <c r="A56" s="49" t="s">
        <v>31</v>
      </c>
      <c r="B56" s="31" t="s">
        <v>63</v>
      </c>
      <c r="C56" s="32">
        <v>2500</v>
      </c>
      <c r="D56" s="32"/>
      <c r="E56" s="32"/>
      <c r="F56" s="33"/>
      <c r="G56" s="41"/>
      <c r="H56" s="53"/>
      <c r="I56" s="53"/>
      <c r="J56" s="32"/>
      <c r="K56" s="41"/>
      <c r="L56" s="32"/>
      <c r="M56" s="32"/>
      <c r="N56" s="34"/>
      <c r="O56" s="78"/>
      <c r="P56" s="46">
        <f t="shared" si="1"/>
        <v>2500</v>
      </c>
      <c r="Q56" s="35"/>
      <c r="R56"/>
      <c r="S56"/>
    </row>
    <row r="57" spans="1:19" s="37" customFormat="1" ht="12.75">
      <c r="A57" s="62" t="s">
        <v>32</v>
      </c>
      <c r="B57" s="68" t="s">
        <v>63</v>
      </c>
      <c r="C57" s="64">
        <v>2500</v>
      </c>
      <c r="D57" s="64">
        <v>861.2</v>
      </c>
      <c r="E57" s="65"/>
      <c r="F57" s="66"/>
      <c r="G57" s="65"/>
      <c r="H57" s="64"/>
      <c r="I57" s="64"/>
      <c r="J57" s="64"/>
      <c r="K57" s="64"/>
      <c r="L57" s="64"/>
      <c r="M57" s="64"/>
      <c r="N57" s="64"/>
      <c r="O57" s="64"/>
      <c r="P57" s="48">
        <f t="shared" si="1"/>
        <v>1638.8</v>
      </c>
      <c r="Q57"/>
      <c r="R57"/>
      <c r="S57"/>
    </row>
    <row r="58" spans="1:19" s="37" customFormat="1" ht="12.75">
      <c r="A58" s="49" t="s">
        <v>33</v>
      </c>
      <c r="B58" s="31" t="s">
        <v>63</v>
      </c>
      <c r="C58" s="32">
        <v>2500</v>
      </c>
      <c r="D58" s="32"/>
      <c r="E58" s="33"/>
      <c r="F58" s="33"/>
      <c r="G58" s="41"/>
      <c r="H58" s="53"/>
      <c r="I58" s="32"/>
      <c r="J58" s="34"/>
      <c r="K58" s="32"/>
      <c r="L58" s="32"/>
      <c r="M58" s="76"/>
      <c r="N58" s="34"/>
      <c r="O58" s="19"/>
      <c r="P58" s="46">
        <f t="shared" si="1"/>
        <v>2500</v>
      </c>
      <c r="Q58"/>
      <c r="R58"/>
      <c r="S58"/>
    </row>
    <row r="59" spans="1:19" s="37" customFormat="1" ht="12.75" customHeight="1">
      <c r="A59" s="62" t="s">
        <v>34</v>
      </c>
      <c r="B59" s="68" t="s">
        <v>63</v>
      </c>
      <c r="C59" s="64">
        <v>2500</v>
      </c>
      <c r="D59" s="64">
        <v>300</v>
      </c>
      <c r="E59" s="65"/>
      <c r="F59" s="65"/>
      <c r="G59" s="67"/>
      <c r="H59" s="64"/>
      <c r="I59" s="64"/>
      <c r="J59" s="64"/>
      <c r="K59" s="64"/>
      <c r="L59" s="64"/>
      <c r="M59" s="64"/>
      <c r="N59" s="64"/>
      <c r="O59" s="64"/>
      <c r="P59" s="48">
        <f t="shared" si="1"/>
        <v>2200</v>
      </c>
      <c r="Q59" s="35"/>
      <c r="R59"/>
      <c r="S59"/>
    </row>
    <row r="60" spans="1:19" s="37" customFormat="1" ht="12.75">
      <c r="A60" s="49" t="s">
        <v>35</v>
      </c>
      <c r="B60" s="31" t="s">
        <v>63</v>
      </c>
      <c r="C60" s="32">
        <v>2500</v>
      </c>
      <c r="D60" s="33"/>
      <c r="E60" s="33"/>
      <c r="F60" s="53"/>
      <c r="G60" s="41"/>
      <c r="H60" s="32"/>
      <c r="I60" s="32"/>
      <c r="J60" s="32"/>
      <c r="K60" s="32"/>
      <c r="L60" s="32"/>
      <c r="M60" s="32"/>
      <c r="N60" s="34"/>
      <c r="O60" s="19"/>
      <c r="P60" s="46">
        <f t="shared" si="1"/>
        <v>2500</v>
      </c>
      <c r="Q60" s="35"/>
      <c r="R60"/>
      <c r="S60"/>
    </row>
    <row r="61" spans="1:19" s="37" customFormat="1" ht="12.75" hidden="1">
      <c r="A61" s="62"/>
      <c r="B61" s="68"/>
      <c r="C61" s="84"/>
      <c r="D61" s="72"/>
      <c r="E61" s="72"/>
      <c r="F61" s="72"/>
      <c r="G61" s="72"/>
      <c r="H61" s="85"/>
      <c r="I61" s="85"/>
      <c r="J61" s="85"/>
      <c r="K61" s="85"/>
      <c r="L61" s="85"/>
      <c r="M61" s="85"/>
      <c r="N61" s="85"/>
      <c r="O61" s="85"/>
      <c r="P61" s="48">
        <f>SUM(C61,-D61,-E61,-F61,-G61,-H61,-I61,-J61,-K61,-L61,-M61,-N61,-O61)</f>
        <v>0</v>
      </c>
      <c r="Q61"/>
      <c r="R61"/>
      <c r="S61"/>
    </row>
    <row r="62" spans="1:19" s="37" customFormat="1" ht="12.75" hidden="1">
      <c r="A62" s="62"/>
      <c r="B62" s="68"/>
      <c r="C62" s="84"/>
      <c r="D62" s="72"/>
      <c r="E62" s="72"/>
      <c r="F62" s="72"/>
      <c r="G62" s="72"/>
      <c r="H62" s="85"/>
      <c r="I62" s="85"/>
      <c r="J62" s="85"/>
      <c r="K62" s="85"/>
      <c r="L62" s="85"/>
      <c r="M62" s="85"/>
      <c r="N62" s="85"/>
      <c r="O62" s="85"/>
      <c r="P62" s="48">
        <f>SUM(C62,-D62,-E62,-F62,-G62,-H62,-I62,-J62,-K62,-L62,-M62,-N62,-O62)</f>
        <v>0</v>
      </c>
      <c r="Q62"/>
      <c r="R62"/>
      <c r="S62"/>
    </row>
    <row r="63" spans="1:19" s="37" customFormat="1" ht="12.75">
      <c r="A63" s="62" t="s">
        <v>36</v>
      </c>
      <c r="B63" s="68" t="s">
        <v>63</v>
      </c>
      <c r="C63" s="64">
        <v>2500</v>
      </c>
      <c r="D63" s="72"/>
      <c r="E63" s="74"/>
      <c r="F63" s="74"/>
      <c r="G63" s="73"/>
      <c r="H63" s="74"/>
      <c r="I63" s="74"/>
      <c r="J63" s="74"/>
      <c r="K63" s="74"/>
      <c r="L63" s="74"/>
      <c r="M63" s="75"/>
      <c r="N63" s="74"/>
      <c r="O63" s="74"/>
      <c r="P63" s="48">
        <f>SUM(C63-D63,-E63,-F63,-G63,-H63,-I63,-J63,-K63,-L63,-M63,-N63,-O63)</f>
        <v>2500</v>
      </c>
      <c r="Q63" s="35"/>
      <c r="R63"/>
      <c r="S63"/>
    </row>
    <row r="64" spans="1:19" s="37" customFormat="1" ht="12.75">
      <c r="A64" s="49" t="s">
        <v>37</v>
      </c>
      <c r="B64" s="31" t="s">
        <v>67</v>
      </c>
      <c r="C64" s="32">
        <v>2500</v>
      </c>
      <c r="D64" s="53">
        <f>1129.84</f>
        <v>1129.84</v>
      </c>
      <c r="E64" s="32"/>
      <c r="F64" s="53"/>
      <c r="G64" s="34"/>
      <c r="H64" s="53"/>
      <c r="I64" s="53"/>
      <c r="J64" s="53"/>
      <c r="K64" s="32"/>
      <c r="L64" s="32"/>
      <c r="M64" s="32"/>
      <c r="N64" s="34"/>
      <c r="O64" s="30"/>
      <c r="P64" s="46">
        <f>SUM(C64-D64,-E64,-F64,-G64,-H64,-I64,-J64,-K64,-L64,-M64,-N64,-O64)</f>
        <v>1370.16</v>
      </c>
      <c r="Q64"/>
      <c r="R64"/>
      <c r="S64"/>
    </row>
    <row r="65" spans="1:16" ht="12.75">
      <c r="A65" s="62" t="s">
        <v>38</v>
      </c>
      <c r="B65" s="68" t="s">
        <v>63</v>
      </c>
      <c r="C65" s="64">
        <v>2500</v>
      </c>
      <c r="D65" s="64">
        <v>350</v>
      </c>
      <c r="E65" s="69"/>
      <c r="F65" s="65"/>
      <c r="G65" s="65"/>
      <c r="H65" s="64"/>
      <c r="I65" s="64"/>
      <c r="J65" s="64"/>
      <c r="K65" s="64"/>
      <c r="L65" s="64"/>
      <c r="M65" s="64"/>
      <c r="N65" s="64"/>
      <c r="O65" s="64"/>
      <c r="P65" s="48">
        <f>SUM(C65-D65,-E65,-F65,-G65,-H65,-I65,-J65,-K65,-L65,-M65,-N65,-O65)</f>
        <v>2150</v>
      </c>
    </row>
    <row r="66" spans="8:17" ht="12.75">
      <c r="H66" s="6"/>
      <c r="P66" s="17"/>
      <c r="Q66" s="35"/>
    </row>
    <row r="67" spans="1:17" ht="12.75">
      <c r="A67" s="23" t="s">
        <v>57</v>
      </c>
      <c r="C67" s="17"/>
      <c r="D67" s="17">
        <f>SUM(D19:D65)</f>
        <v>11970.000000000002</v>
      </c>
      <c r="E67" s="17">
        <f aca="true" t="shared" si="2" ref="E67:O67">SUM(E19:E65)</f>
        <v>2808.31</v>
      </c>
      <c r="F67" s="17">
        <f t="shared" si="2"/>
        <v>1162.5</v>
      </c>
      <c r="G67" s="17">
        <f t="shared" si="2"/>
        <v>0</v>
      </c>
      <c r="H67" s="17">
        <f t="shared" si="2"/>
        <v>0</v>
      </c>
      <c r="I67" s="17">
        <f t="shared" si="2"/>
        <v>0</v>
      </c>
      <c r="J67" s="17">
        <f t="shared" si="2"/>
        <v>0</v>
      </c>
      <c r="K67" s="17">
        <f t="shared" si="2"/>
        <v>0</v>
      </c>
      <c r="L67" s="17">
        <f t="shared" si="2"/>
        <v>0</v>
      </c>
      <c r="M67" s="17">
        <f t="shared" si="2"/>
        <v>0</v>
      </c>
      <c r="N67" s="17">
        <f t="shared" si="2"/>
        <v>0</v>
      </c>
      <c r="O67" s="17">
        <f t="shared" si="2"/>
        <v>0</v>
      </c>
      <c r="P67" s="17">
        <f>SUM(D67:O67)</f>
        <v>15940.810000000001</v>
      </c>
      <c r="Q67" s="35"/>
    </row>
    <row r="68" spans="13:16" ht="12.75">
      <c r="M68" s="27"/>
      <c r="O68" s="28"/>
      <c r="P68" s="13"/>
    </row>
    <row r="69" spans="11:16" ht="12.75">
      <c r="K69" s="17"/>
      <c r="P69" s="28"/>
    </row>
  </sheetData>
  <printOptions/>
  <pageMargins left="0.75" right="0.75" top="1" bottom="1" header="0.5" footer="0.5"/>
  <pageSetup fitToHeight="1" fitToWidth="1" horizontalDpi="300" verticalDpi="300" orientation="landscape" scale="68" r:id="rId1"/>
  <headerFooter alignWithMargins="0">
    <oddFooter>&amp;CMember fund balance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AASHTO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Angelique B. Williams</dc:creator>
  <cp:keywords/>
  <dc:description/>
  <cp:lastModifiedBy>Rachel Beyerle</cp:lastModifiedBy>
  <cp:lastPrinted>2005-12-21T21:14:07Z</cp:lastPrinted>
  <dcterms:created xsi:type="dcterms:W3CDTF">1999-07-28T15:42:00Z</dcterms:created>
  <dcterms:modified xsi:type="dcterms:W3CDTF">2006-08-31T21:24:12Z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</Properties>
</file>